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ulligam/Desktop/280047/"/>
    </mc:Choice>
  </mc:AlternateContent>
  <xr:revisionPtr revIDLastSave="0" documentId="8_{70821DE6-4D0D-7847-893F-729F1080A00A}" xr6:coauthVersionLast="47" xr6:coauthVersionMax="47" xr10:uidLastSave="{00000000-0000-0000-0000-000000000000}"/>
  <bookViews>
    <workbookView xWindow="940" yWindow="1320" windowWidth="38620" windowHeight="21100" activeTab="1" xr2:uid="{55337FAA-FC7E-478C-80F6-7D29E230E560}"/>
  </bookViews>
  <sheets>
    <sheet name="Figure S1" sheetId="3" r:id="rId1"/>
    <sheet name="Figure 4B" sheetId="1" r:id="rId2"/>
    <sheet name="Figure 4C" sheetId="9" r:id="rId3"/>
    <sheet name="Figure 4D" sheetId="8" r:id="rId4"/>
    <sheet name="Figure 5A-D" sheetId="2" r:id="rId5"/>
    <sheet name="Figure5E-H" sheetId="10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8" i="1"/>
  <c r="H12" i="1"/>
  <c r="H6" i="1"/>
  <c r="H4" i="1"/>
  <c r="F4" i="1"/>
  <c r="G4" i="1"/>
  <c r="F5" i="1"/>
  <c r="G5" i="1"/>
  <c r="F6" i="1"/>
  <c r="G6" i="1"/>
  <c r="F7" i="1"/>
  <c r="G7" i="1"/>
  <c r="F12" i="1"/>
  <c r="G12" i="1"/>
  <c r="F13" i="1"/>
  <c r="G13" i="1"/>
  <c r="F8" i="1"/>
  <c r="G8" i="1"/>
  <c r="F9" i="1"/>
  <c r="G9" i="1"/>
  <c r="F10" i="1"/>
  <c r="G10" i="1"/>
  <c r="F11" i="1"/>
  <c r="G11" i="1"/>
  <c r="G3" i="1"/>
  <c r="F3" i="1"/>
  <c r="G52" i="10"/>
  <c r="F52" i="10"/>
  <c r="E52" i="10"/>
  <c r="M32" i="10"/>
  <c r="G32" i="10"/>
  <c r="F32" i="10"/>
  <c r="E32" i="10"/>
  <c r="M31" i="10"/>
  <c r="G31" i="10"/>
  <c r="F31" i="10"/>
  <c r="E31" i="10"/>
  <c r="M30" i="10"/>
  <c r="G30" i="10"/>
  <c r="F30" i="10"/>
  <c r="E30" i="10"/>
  <c r="M29" i="10"/>
  <c r="G29" i="10"/>
  <c r="F29" i="10"/>
  <c r="E29" i="10"/>
  <c r="M28" i="10"/>
  <c r="G28" i="10"/>
  <c r="F28" i="10"/>
  <c r="E28" i="10"/>
  <c r="M27" i="10"/>
  <c r="G27" i="10"/>
  <c r="F27" i="10"/>
  <c r="E27" i="10"/>
  <c r="M26" i="10"/>
  <c r="G26" i="10"/>
  <c r="F26" i="10"/>
  <c r="E26" i="10"/>
  <c r="M25" i="10"/>
  <c r="G25" i="10"/>
  <c r="F25" i="10"/>
  <c r="E25" i="10"/>
  <c r="M24" i="10"/>
  <c r="G24" i="10"/>
  <c r="F24" i="10"/>
  <c r="E24" i="10"/>
  <c r="M23" i="10"/>
  <c r="G23" i="10"/>
  <c r="F23" i="10"/>
  <c r="E23" i="10"/>
  <c r="M22" i="10"/>
  <c r="G22" i="10"/>
  <c r="F22" i="10"/>
  <c r="E22" i="10"/>
  <c r="M21" i="10"/>
  <c r="G21" i="10"/>
  <c r="F21" i="10"/>
  <c r="E21" i="10"/>
  <c r="U14" i="10"/>
  <c r="V14" i="10" s="1"/>
  <c r="N14" i="10"/>
  <c r="O14" i="10" s="1"/>
  <c r="G14" i="10"/>
  <c r="H14" i="10" s="1"/>
  <c r="U13" i="10"/>
  <c r="V13" i="10" s="1"/>
  <c r="N13" i="10"/>
  <c r="O13" i="10" s="1"/>
  <c r="G13" i="10"/>
  <c r="H13" i="10" s="1"/>
  <c r="U12" i="10"/>
  <c r="V12" i="10" s="1"/>
  <c r="O12" i="10"/>
  <c r="N12" i="10"/>
  <c r="G12" i="10"/>
  <c r="H12" i="10" s="1"/>
  <c r="V11" i="10"/>
  <c r="U11" i="10"/>
  <c r="N11" i="10"/>
  <c r="O11" i="10" s="1"/>
  <c r="G11" i="10"/>
  <c r="H11" i="10" s="1"/>
  <c r="U10" i="10"/>
  <c r="V10" i="10" s="1"/>
  <c r="N10" i="10"/>
  <c r="O10" i="10" s="1"/>
  <c r="G10" i="10"/>
  <c r="H10" i="10" s="1"/>
  <c r="V9" i="10"/>
  <c r="U9" i="10"/>
  <c r="N9" i="10"/>
  <c r="O9" i="10" s="1"/>
  <c r="G9" i="10"/>
  <c r="H9" i="10" s="1"/>
  <c r="U8" i="10"/>
  <c r="V8" i="10" s="1"/>
  <c r="N8" i="10"/>
  <c r="O8" i="10" s="1"/>
  <c r="G8" i="10"/>
  <c r="H8" i="10" s="1"/>
  <c r="U7" i="10"/>
  <c r="V7" i="10" s="1"/>
  <c r="N7" i="10"/>
  <c r="O7" i="10" s="1"/>
  <c r="H7" i="10"/>
  <c r="G7" i="10"/>
  <c r="U6" i="10"/>
  <c r="V6" i="10" s="1"/>
  <c r="O6" i="10"/>
  <c r="N6" i="10"/>
  <c r="G6" i="10"/>
  <c r="H6" i="10" s="1"/>
  <c r="U5" i="10"/>
  <c r="V5" i="10" s="1"/>
  <c r="N5" i="10"/>
  <c r="O5" i="10" s="1"/>
  <c r="G5" i="10"/>
  <c r="H5" i="10" s="1"/>
  <c r="U4" i="10"/>
  <c r="V4" i="10" s="1"/>
  <c r="O4" i="10"/>
  <c r="N4" i="10"/>
  <c r="G4" i="10"/>
  <c r="H4" i="10" s="1"/>
  <c r="U3" i="10"/>
  <c r="V3" i="10" s="1"/>
  <c r="N3" i="10"/>
  <c r="O3" i="10" s="1"/>
  <c r="G3" i="10"/>
  <c r="H3" i="10" s="1"/>
  <c r="P7" i="8" l="1"/>
  <c r="O7" i="8"/>
  <c r="O6" i="8"/>
  <c r="N6" i="8"/>
  <c r="N7" i="8"/>
  <c r="N5" i="8"/>
  <c r="M7" i="8"/>
  <c r="M5" i="8"/>
  <c r="M6" i="8"/>
  <c r="M4" i="8"/>
  <c r="L4" i="8"/>
  <c r="L5" i="8"/>
  <c r="L6" i="8"/>
  <c r="L7" i="8"/>
  <c r="L3" i="8"/>
  <c r="K4" i="8"/>
  <c r="K5" i="8"/>
  <c r="K6" i="8"/>
  <c r="K7" i="8"/>
  <c r="K3" i="8"/>
  <c r="H12" i="2" l="1"/>
  <c r="H4" i="2"/>
  <c r="AM3" i="2"/>
  <c r="AJ39" i="2" l="1"/>
  <c r="AD39" i="2"/>
  <c r="AC39" i="2"/>
  <c r="AE39" i="2" s="1"/>
  <c r="AF39" i="2" s="1"/>
  <c r="W39" i="2"/>
  <c r="X39" i="2" s="1"/>
  <c r="V39" i="2"/>
  <c r="P39" i="2"/>
  <c r="N39" i="2"/>
  <c r="O39" i="2" s="1"/>
  <c r="H39" i="2"/>
  <c r="F39" i="2"/>
  <c r="G39" i="2" s="1"/>
  <c r="AJ38" i="2"/>
  <c r="AL38" i="2" s="1"/>
  <c r="AD38" i="2"/>
  <c r="AC38" i="2"/>
  <c r="W38" i="2"/>
  <c r="X38" i="2" s="1"/>
  <c r="V38" i="2"/>
  <c r="P38" i="2"/>
  <c r="N38" i="2"/>
  <c r="O38" i="2" s="1"/>
  <c r="H38" i="2"/>
  <c r="F38" i="2"/>
  <c r="G38" i="2" s="1"/>
  <c r="AJ37" i="2"/>
  <c r="AK37" i="2" s="1"/>
  <c r="AD37" i="2"/>
  <c r="AE37" i="2" s="1"/>
  <c r="AF37" i="2" s="1"/>
  <c r="AC37" i="2"/>
  <c r="W37" i="2"/>
  <c r="X37" i="2" s="1"/>
  <c r="V37" i="2"/>
  <c r="P37" i="2"/>
  <c r="N37" i="2"/>
  <c r="O37" i="2" s="1"/>
  <c r="H37" i="2"/>
  <c r="F37" i="2"/>
  <c r="G37" i="2" s="1"/>
  <c r="AJ36" i="2"/>
  <c r="AD36" i="2"/>
  <c r="AC36" i="2"/>
  <c r="W36" i="2"/>
  <c r="X36" i="2" s="1"/>
  <c r="V36" i="2"/>
  <c r="P36" i="2"/>
  <c r="O36" i="2"/>
  <c r="N36" i="2"/>
  <c r="H36" i="2"/>
  <c r="AT36" i="2" s="1"/>
  <c r="F36" i="2"/>
  <c r="G36" i="2" s="1"/>
  <c r="AJ35" i="2"/>
  <c r="AL35" i="2" s="1"/>
  <c r="AD35" i="2"/>
  <c r="AC35" i="2"/>
  <c r="AE35" i="2" s="1"/>
  <c r="AF35" i="2" s="1"/>
  <c r="W35" i="2"/>
  <c r="X35" i="2" s="1"/>
  <c r="V35" i="2"/>
  <c r="P35" i="2"/>
  <c r="N35" i="2"/>
  <c r="O35" i="2" s="1"/>
  <c r="H35" i="2"/>
  <c r="AT35" i="2" s="1"/>
  <c r="F35" i="2"/>
  <c r="G35" i="2" s="1"/>
  <c r="AL34" i="2"/>
  <c r="AK34" i="2"/>
  <c r="AJ34" i="2"/>
  <c r="AD34" i="2"/>
  <c r="AC34" i="2"/>
  <c r="AE34" i="2" s="1"/>
  <c r="AF34" i="2" s="1"/>
  <c r="W34" i="2"/>
  <c r="X34" i="2" s="1"/>
  <c r="V34" i="2"/>
  <c r="P34" i="2"/>
  <c r="N34" i="2"/>
  <c r="O34" i="2" s="1"/>
  <c r="H34" i="2"/>
  <c r="AT34" i="2" s="1"/>
  <c r="F34" i="2"/>
  <c r="G34" i="2" s="1"/>
  <c r="AJ33" i="2"/>
  <c r="AT33" i="2" s="1"/>
  <c r="AD33" i="2"/>
  <c r="AC33" i="2"/>
  <c r="AE33" i="2" s="1"/>
  <c r="AF33" i="2" s="1"/>
  <c r="W33" i="2"/>
  <c r="X33" i="2" s="1"/>
  <c r="V33" i="2"/>
  <c r="P33" i="2"/>
  <c r="N33" i="2"/>
  <c r="O33" i="2" s="1"/>
  <c r="H33" i="2"/>
  <c r="G33" i="2"/>
  <c r="F33" i="2"/>
  <c r="AJ32" i="2"/>
  <c r="AL32" i="2" s="1"/>
  <c r="AD32" i="2"/>
  <c r="AC32" i="2"/>
  <c r="AE32" i="2" s="1"/>
  <c r="AF32" i="2" s="1"/>
  <c r="X32" i="2"/>
  <c r="W32" i="2"/>
  <c r="V32" i="2"/>
  <c r="P32" i="2"/>
  <c r="N32" i="2"/>
  <c r="O32" i="2" s="1"/>
  <c r="H32" i="2"/>
  <c r="F32" i="2"/>
  <c r="G32" i="2" s="1"/>
  <c r="AJ31" i="2"/>
  <c r="AD31" i="2"/>
  <c r="AC31" i="2"/>
  <c r="AE31" i="2" s="1"/>
  <c r="AF31" i="2" s="1"/>
  <c r="W31" i="2"/>
  <c r="X31" i="2" s="1"/>
  <c r="V31" i="2"/>
  <c r="P31" i="2"/>
  <c r="N31" i="2"/>
  <c r="O31" i="2" s="1"/>
  <c r="H31" i="2"/>
  <c r="F31" i="2"/>
  <c r="G31" i="2" s="1"/>
  <c r="AJ30" i="2"/>
  <c r="AL30" i="2" s="1"/>
  <c r="AD30" i="2"/>
  <c r="AC30" i="2"/>
  <c r="W30" i="2"/>
  <c r="X30" i="2" s="1"/>
  <c r="V30" i="2"/>
  <c r="P30" i="2"/>
  <c r="N30" i="2"/>
  <c r="O30" i="2" s="1"/>
  <c r="H30" i="2"/>
  <c r="F30" i="2"/>
  <c r="G30" i="2" s="1"/>
  <c r="AJ29" i="2"/>
  <c r="AK29" i="2" s="1"/>
  <c r="AD29" i="2"/>
  <c r="AE29" i="2" s="1"/>
  <c r="AF29" i="2" s="1"/>
  <c r="AC29" i="2"/>
  <c r="W29" i="2"/>
  <c r="X29" i="2" s="1"/>
  <c r="V29" i="2"/>
  <c r="P29" i="2"/>
  <c r="N29" i="2"/>
  <c r="O29" i="2" s="1"/>
  <c r="H29" i="2"/>
  <c r="F29" i="2"/>
  <c r="G29" i="2" s="1"/>
  <c r="AT28" i="2"/>
  <c r="AJ28" i="2"/>
  <c r="AD28" i="2"/>
  <c r="AC28" i="2"/>
  <c r="AE28" i="2" s="1"/>
  <c r="AF28" i="2" s="1"/>
  <c r="W28" i="2"/>
  <c r="X28" i="2" s="1"/>
  <c r="V28" i="2"/>
  <c r="P28" i="2"/>
  <c r="N28" i="2"/>
  <c r="O28" i="2" s="1"/>
  <c r="H28" i="2"/>
  <c r="F28" i="2"/>
  <c r="G28" i="2" s="1"/>
  <c r="AJ27" i="2"/>
  <c r="AL27" i="2" s="1"/>
  <c r="AD27" i="2"/>
  <c r="AC27" i="2"/>
  <c r="AE27" i="2" s="1"/>
  <c r="AF27" i="2" s="1"/>
  <c r="W27" i="2"/>
  <c r="X27" i="2" s="1"/>
  <c r="V27" i="2"/>
  <c r="P27" i="2"/>
  <c r="N27" i="2"/>
  <c r="O27" i="2" s="1"/>
  <c r="H27" i="2"/>
  <c r="AT27" i="2" s="1"/>
  <c r="F27" i="2"/>
  <c r="G27" i="2" s="1"/>
  <c r="AJ26" i="2"/>
  <c r="AS26" i="2" s="1"/>
  <c r="AD26" i="2"/>
  <c r="AC26" i="2"/>
  <c r="AE26" i="2" s="1"/>
  <c r="AF26" i="2" s="1"/>
  <c r="W26" i="2"/>
  <c r="X26" i="2" s="1"/>
  <c r="V26" i="2"/>
  <c r="P26" i="2"/>
  <c r="N26" i="2"/>
  <c r="O26" i="2" s="1"/>
  <c r="H26" i="2"/>
  <c r="AT26" i="2" s="1"/>
  <c r="F26" i="2"/>
  <c r="G26" i="2" s="1"/>
  <c r="AJ25" i="2"/>
  <c r="AS25" i="2" s="1"/>
  <c r="AE25" i="2"/>
  <c r="AF25" i="2" s="1"/>
  <c r="AD25" i="2"/>
  <c r="AC25" i="2"/>
  <c r="W25" i="2"/>
  <c r="X25" i="2" s="1"/>
  <c r="V25" i="2"/>
  <c r="P25" i="2"/>
  <c r="N25" i="2"/>
  <c r="O25" i="2" s="1"/>
  <c r="H25" i="2"/>
  <c r="G25" i="2"/>
  <c r="F25" i="2"/>
  <c r="AJ24" i="2"/>
  <c r="AL24" i="2" s="1"/>
  <c r="AD24" i="2"/>
  <c r="AC24" i="2"/>
  <c r="AE24" i="2" s="1"/>
  <c r="AF24" i="2" s="1"/>
  <c r="W24" i="2"/>
  <c r="X24" i="2" s="1"/>
  <c r="V24" i="2"/>
  <c r="P24" i="2"/>
  <c r="N24" i="2"/>
  <c r="O24" i="2" s="1"/>
  <c r="H24" i="2"/>
  <c r="F24" i="2"/>
  <c r="G24" i="2" s="1"/>
  <c r="AJ23" i="2"/>
  <c r="AD23" i="2"/>
  <c r="AC23" i="2"/>
  <c r="AE23" i="2" s="1"/>
  <c r="AF23" i="2" s="1"/>
  <c r="W23" i="2"/>
  <c r="X23" i="2" s="1"/>
  <c r="V23" i="2"/>
  <c r="P23" i="2"/>
  <c r="N23" i="2"/>
  <c r="O23" i="2" s="1"/>
  <c r="H23" i="2"/>
  <c r="F23" i="2"/>
  <c r="G23" i="2" s="1"/>
  <c r="AJ22" i="2"/>
  <c r="AL22" i="2" s="1"/>
  <c r="AD22" i="2"/>
  <c r="AC22" i="2"/>
  <c r="W22" i="2"/>
  <c r="X22" i="2" s="1"/>
  <c r="V22" i="2"/>
  <c r="P22" i="2"/>
  <c r="N22" i="2"/>
  <c r="O22" i="2" s="1"/>
  <c r="H22" i="2"/>
  <c r="F22" i="2"/>
  <c r="G22" i="2" s="1"/>
  <c r="AJ21" i="2"/>
  <c r="AK21" i="2" s="1"/>
  <c r="AD21" i="2"/>
  <c r="AE21" i="2" s="1"/>
  <c r="AF21" i="2" s="1"/>
  <c r="AC21" i="2"/>
  <c r="W21" i="2"/>
  <c r="X21" i="2" s="1"/>
  <c r="V21" i="2"/>
  <c r="P21" i="2"/>
  <c r="N21" i="2"/>
  <c r="O21" i="2" s="1"/>
  <c r="H21" i="2"/>
  <c r="F21" i="2"/>
  <c r="G21" i="2" s="1"/>
  <c r="AT20" i="2"/>
  <c r="AJ20" i="2"/>
  <c r="AD20" i="2"/>
  <c r="AC20" i="2"/>
  <c r="AE20" i="2" s="1"/>
  <c r="AF20" i="2" s="1"/>
  <c r="W20" i="2"/>
  <c r="X20" i="2" s="1"/>
  <c r="V20" i="2"/>
  <c r="P20" i="2"/>
  <c r="O20" i="2"/>
  <c r="N20" i="2"/>
  <c r="H20" i="2"/>
  <c r="F20" i="2"/>
  <c r="G20" i="2" s="1"/>
  <c r="AJ19" i="2"/>
  <c r="AL19" i="2" s="1"/>
  <c r="AD19" i="2"/>
  <c r="AC19" i="2"/>
  <c r="AE19" i="2" s="1"/>
  <c r="AF19" i="2" s="1"/>
  <c r="W19" i="2"/>
  <c r="X19" i="2" s="1"/>
  <c r="V19" i="2"/>
  <c r="P19" i="2"/>
  <c r="N19" i="2"/>
  <c r="O19" i="2" s="1"/>
  <c r="H19" i="2"/>
  <c r="AT19" i="2" s="1"/>
  <c r="F19" i="2"/>
  <c r="G19" i="2" s="1"/>
  <c r="AL18" i="2"/>
  <c r="AJ18" i="2"/>
  <c r="AK18" i="2" s="1"/>
  <c r="AD18" i="2"/>
  <c r="AC18" i="2"/>
  <c r="AE18" i="2" s="1"/>
  <c r="AF18" i="2" s="1"/>
  <c r="W18" i="2"/>
  <c r="X18" i="2" s="1"/>
  <c r="V18" i="2"/>
  <c r="P18" i="2"/>
  <c r="AS18" i="2" s="1"/>
  <c r="O18" i="2"/>
  <c r="N18" i="2"/>
  <c r="H18" i="2"/>
  <c r="AT18" i="2" s="1"/>
  <c r="F18" i="2"/>
  <c r="G18" i="2" s="1"/>
  <c r="AT17" i="2"/>
  <c r="AL17" i="2"/>
  <c r="AK17" i="2"/>
  <c r="AN17" i="2" s="1"/>
  <c r="AO17" i="2" s="1"/>
  <c r="AJ17" i="2"/>
  <c r="AD17" i="2"/>
  <c r="AC17" i="2"/>
  <c r="AE17" i="2" s="1"/>
  <c r="AF17" i="2" s="1"/>
  <c r="W17" i="2"/>
  <c r="X17" i="2" s="1"/>
  <c r="V17" i="2"/>
  <c r="P17" i="2"/>
  <c r="AS17" i="2" s="1"/>
  <c r="N17" i="2"/>
  <c r="O17" i="2" s="1"/>
  <c r="H17" i="2"/>
  <c r="F17" i="2"/>
  <c r="G17" i="2" s="1"/>
  <c r="AJ16" i="2"/>
  <c r="AL16" i="2" s="1"/>
  <c r="AD16" i="2"/>
  <c r="AC16" i="2"/>
  <c r="W16" i="2"/>
  <c r="X16" i="2" s="1"/>
  <c r="V16" i="2"/>
  <c r="P16" i="2"/>
  <c r="N16" i="2"/>
  <c r="O16" i="2" s="1"/>
  <c r="H16" i="2"/>
  <c r="F16" i="2"/>
  <c r="G16" i="2" s="1"/>
  <c r="AJ15" i="2"/>
  <c r="AD15" i="2"/>
  <c r="AC15" i="2"/>
  <c r="AE15" i="2" s="1"/>
  <c r="AF15" i="2" s="1"/>
  <c r="W15" i="2"/>
  <c r="X15" i="2" s="1"/>
  <c r="V15" i="2"/>
  <c r="P15" i="2"/>
  <c r="N15" i="2"/>
  <c r="O15" i="2" s="1"/>
  <c r="H15" i="2"/>
  <c r="F15" i="2"/>
  <c r="G15" i="2" s="1"/>
  <c r="AJ14" i="2"/>
  <c r="AL14" i="2" s="1"/>
  <c r="AD14" i="2"/>
  <c r="AC14" i="2"/>
  <c r="W14" i="2"/>
  <c r="X14" i="2" s="1"/>
  <c r="V14" i="2"/>
  <c r="P14" i="2"/>
  <c r="N14" i="2"/>
  <c r="O14" i="2" s="1"/>
  <c r="H14" i="2"/>
  <c r="F14" i="2"/>
  <c r="G14" i="2" s="1"/>
  <c r="AL13" i="2"/>
  <c r="AM13" i="2" s="1"/>
  <c r="AJ13" i="2"/>
  <c r="AK13" i="2" s="1"/>
  <c r="AD13" i="2"/>
  <c r="AC13" i="2"/>
  <c r="W13" i="2"/>
  <c r="X13" i="2" s="1"/>
  <c r="V13" i="2"/>
  <c r="P13" i="2"/>
  <c r="AS13" i="2" s="1"/>
  <c r="N13" i="2"/>
  <c r="O13" i="2" s="1"/>
  <c r="H13" i="2"/>
  <c r="F13" i="2"/>
  <c r="G13" i="2" s="1"/>
  <c r="AJ12" i="2"/>
  <c r="AD12" i="2"/>
  <c r="AC12" i="2"/>
  <c r="AE12" i="2" s="1"/>
  <c r="AF12" i="2" s="1"/>
  <c r="W12" i="2"/>
  <c r="X12" i="2" s="1"/>
  <c r="V12" i="2"/>
  <c r="P12" i="2"/>
  <c r="O12" i="2"/>
  <c r="N12" i="2"/>
  <c r="F12" i="2"/>
  <c r="G12" i="2" s="1"/>
  <c r="AJ11" i="2"/>
  <c r="AL11" i="2" s="1"/>
  <c r="AD11" i="2"/>
  <c r="AC11" i="2"/>
  <c r="AE11" i="2" s="1"/>
  <c r="AF11" i="2" s="1"/>
  <c r="W11" i="2"/>
  <c r="X11" i="2" s="1"/>
  <c r="V11" i="2"/>
  <c r="P11" i="2"/>
  <c r="N11" i="2"/>
  <c r="O11" i="2" s="1"/>
  <c r="H11" i="2"/>
  <c r="AT11" i="2" s="1"/>
  <c r="F11" i="2"/>
  <c r="G11" i="2" s="1"/>
  <c r="AL10" i="2"/>
  <c r="AJ10" i="2"/>
  <c r="AK10" i="2" s="1"/>
  <c r="AD10" i="2"/>
  <c r="AC10" i="2"/>
  <c r="AE10" i="2" s="1"/>
  <c r="AF10" i="2" s="1"/>
  <c r="W10" i="2"/>
  <c r="X10" i="2" s="1"/>
  <c r="V10" i="2"/>
  <c r="P10" i="2"/>
  <c r="AS10" i="2" s="1"/>
  <c r="O10" i="2"/>
  <c r="N10" i="2"/>
  <c r="H10" i="2"/>
  <c r="AT10" i="2" s="1"/>
  <c r="F10" i="2"/>
  <c r="G10" i="2" s="1"/>
  <c r="AT9" i="2"/>
  <c r="AL9" i="2"/>
  <c r="AK9" i="2"/>
  <c r="AN9" i="2" s="1"/>
  <c r="AO9" i="2" s="1"/>
  <c r="AJ9" i="2"/>
  <c r="AD9" i="2"/>
  <c r="AC9" i="2"/>
  <c r="AE9" i="2" s="1"/>
  <c r="AF9" i="2" s="1"/>
  <c r="W9" i="2"/>
  <c r="X9" i="2" s="1"/>
  <c r="V9" i="2"/>
  <c r="P9" i="2"/>
  <c r="AS9" i="2" s="1"/>
  <c r="N9" i="2"/>
  <c r="O9" i="2" s="1"/>
  <c r="H9" i="2"/>
  <c r="F9" i="2"/>
  <c r="G9" i="2" s="1"/>
  <c r="AT8" i="2"/>
  <c r="AJ8" i="2"/>
  <c r="AL8" i="2" s="1"/>
  <c r="AD8" i="2"/>
  <c r="AC8" i="2"/>
  <c r="AE8" i="2" s="1"/>
  <c r="AF8" i="2" s="1"/>
  <c r="W8" i="2"/>
  <c r="X8" i="2" s="1"/>
  <c r="V8" i="2"/>
  <c r="P8" i="2"/>
  <c r="AS8" i="2" s="1"/>
  <c r="N8" i="2"/>
  <c r="O8" i="2" s="1"/>
  <c r="H8" i="2"/>
  <c r="F8" i="2"/>
  <c r="G8" i="2" s="1"/>
  <c r="AJ7" i="2"/>
  <c r="AD7" i="2"/>
  <c r="AC7" i="2"/>
  <c r="AE7" i="2" s="1"/>
  <c r="AF7" i="2" s="1"/>
  <c r="W7" i="2"/>
  <c r="X7" i="2" s="1"/>
  <c r="V7" i="2"/>
  <c r="P7" i="2"/>
  <c r="N7" i="2"/>
  <c r="O7" i="2" s="1"/>
  <c r="H7" i="2"/>
  <c r="F7" i="2"/>
  <c r="G7" i="2" s="1"/>
  <c r="AJ6" i="2"/>
  <c r="AK6" i="2" s="1"/>
  <c r="AD6" i="2"/>
  <c r="AE6" i="2" s="1"/>
  <c r="AF6" i="2" s="1"/>
  <c r="AC6" i="2"/>
  <c r="W6" i="2"/>
  <c r="X6" i="2" s="1"/>
  <c r="V6" i="2"/>
  <c r="P6" i="2"/>
  <c r="N6" i="2"/>
  <c r="O6" i="2" s="1"/>
  <c r="H6" i="2"/>
  <c r="F6" i="2"/>
  <c r="G6" i="2" s="1"/>
  <c r="AJ5" i="2"/>
  <c r="AK5" i="2" s="1"/>
  <c r="AD5" i="2"/>
  <c r="AC5" i="2"/>
  <c r="W5" i="2"/>
  <c r="X5" i="2" s="1"/>
  <c r="V5" i="2"/>
  <c r="P5" i="2"/>
  <c r="N5" i="2"/>
  <c r="O5" i="2" s="1"/>
  <c r="H5" i="2"/>
  <c r="F5" i="2"/>
  <c r="G5" i="2" s="1"/>
  <c r="AJ4" i="2"/>
  <c r="AD4" i="2"/>
  <c r="AC4" i="2"/>
  <c r="AE4" i="2" s="1"/>
  <c r="AF4" i="2" s="1"/>
  <c r="W4" i="2"/>
  <c r="X4" i="2" s="1"/>
  <c r="V4" i="2"/>
  <c r="P4" i="2"/>
  <c r="N4" i="2"/>
  <c r="O4" i="2" s="1"/>
  <c r="F4" i="2"/>
  <c r="G4" i="2" s="1"/>
  <c r="AJ3" i="2"/>
  <c r="AL3" i="2" s="1"/>
  <c r="AD3" i="2"/>
  <c r="AC3" i="2"/>
  <c r="W3" i="2"/>
  <c r="X3" i="2" s="1"/>
  <c r="V3" i="2"/>
  <c r="P3" i="2"/>
  <c r="N3" i="2"/>
  <c r="O3" i="2" s="1"/>
  <c r="H3" i="2"/>
  <c r="AT3" i="2" s="1"/>
  <c r="F3" i="2"/>
  <c r="G3" i="2" s="1"/>
  <c r="AK33" i="2" l="1"/>
  <c r="AL37" i="2"/>
  <c r="AN37" i="2" s="1"/>
  <c r="AO37" i="2" s="1"/>
  <c r="AL21" i="2"/>
  <c r="AN24" i="2"/>
  <c r="AO24" i="2" s="1"/>
  <c r="AK25" i="2"/>
  <c r="AN25" i="2" s="1"/>
  <c r="AO25" i="2" s="1"/>
  <c r="AL26" i="2"/>
  <c r="AL29" i="2"/>
  <c r="AN29" i="2" s="1"/>
  <c r="AO29" i="2" s="1"/>
  <c r="AL33" i="2"/>
  <c r="AS37" i="2"/>
  <c r="AS16" i="2"/>
  <c r="AE38" i="2"/>
  <c r="AF38" i="2" s="1"/>
  <c r="AN5" i="2"/>
  <c r="AO5" i="2" s="1"/>
  <c r="AS14" i="2"/>
  <c r="AT25" i="2"/>
  <c r="AL5" i="2"/>
  <c r="AE13" i="2"/>
  <c r="AF13" i="2" s="1"/>
  <c r="AS22" i="2"/>
  <c r="AT24" i="2"/>
  <c r="AS30" i="2"/>
  <c r="AS36" i="2"/>
  <c r="AK26" i="2"/>
  <c r="AN26" i="2" s="1"/>
  <c r="AO26" i="2" s="1"/>
  <c r="AS6" i="2"/>
  <c r="AK16" i="2"/>
  <c r="AN16" i="2" s="1"/>
  <c r="AO16" i="2" s="1"/>
  <c r="AE14" i="2"/>
  <c r="AF14" i="2" s="1"/>
  <c r="AS21" i="2"/>
  <c r="AK24" i="2"/>
  <c r="AM24" i="2" s="1"/>
  <c r="AL25" i="2"/>
  <c r="AS29" i="2"/>
  <c r="AK32" i="2"/>
  <c r="AN32" i="2" s="1"/>
  <c r="AO32" i="2" s="1"/>
  <c r="AS33" i="2"/>
  <c r="AE5" i="2"/>
  <c r="AF5" i="2" s="1"/>
  <c r="AT16" i="2"/>
  <c r="AE22" i="2"/>
  <c r="AF22" i="2" s="1"/>
  <c r="AE30" i="2"/>
  <c r="AF30" i="2" s="1"/>
  <c r="AS32" i="2"/>
  <c r="AS24" i="2"/>
  <c r="AT32" i="2"/>
  <c r="AE36" i="2"/>
  <c r="AF36" i="2" s="1"/>
  <c r="AS38" i="2"/>
  <c r="AS5" i="2"/>
  <c r="AK8" i="2"/>
  <c r="AN13" i="2"/>
  <c r="AO13" i="2" s="1"/>
  <c r="AE16" i="2"/>
  <c r="AF16" i="2" s="1"/>
  <c r="AS20" i="2"/>
  <c r="AS28" i="2"/>
  <c r="AS34" i="2"/>
  <c r="AT15" i="2"/>
  <c r="AS15" i="2"/>
  <c r="AL15" i="2"/>
  <c r="AK15" i="2"/>
  <c r="AN34" i="2"/>
  <c r="AO34" i="2" s="1"/>
  <c r="AM34" i="2"/>
  <c r="AN10" i="2"/>
  <c r="AO10" i="2" s="1"/>
  <c r="AM10" i="2"/>
  <c r="AN18" i="2"/>
  <c r="AO18" i="2" s="1"/>
  <c r="AM18" i="2"/>
  <c r="AM5" i="2"/>
  <c r="AT7" i="2"/>
  <c r="AS7" i="2"/>
  <c r="AL7" i="2"/>
  <c r="AS12" i="2"/>
  <c r="AL12" i="2"/>
  <c r="AK12" i="2"/>
  <c r="AK7" i="2"/>
  <c r="AT12" i="2"/>
  <c r="AM16" i="2"/>
  <c r="AN21" i="2"/>
  <c r="AO21" i="2" s="1"/>
  <c r="AM21" i="2"/>
  <c r="AT23" i="2"/>
  <c r="AS23" i="2"/>
  <c r="AL23" i="2"/>
  <c r="AK23" i="2"/>
  <c r="AS4" i="2"/>
  <c r="AL4" i="2"/>
  <c r="AK4" i="2"/>
  <c r="AE3" i="2"/>
  <c r="AF3" i="2" s="1"/>
  <c r="AT4" i="2"/>
  <c r="AT31" i="2"/>
  <c r="AS31" i="2"/>
  <c r="AL31" i="2"/>
  <c r="AK31" i="2"/>
  <c r="AT39" i="2"/>
  <c r="AS39" i="2"/>
  <c r="AL39" i="2"/>
  <c r="AK39" i="2"/>
  <c r="AS3" i="2"/>
  <c r="AT6" i="2"/>
  <c r="AS11" i="2"/>
  <c r="AT14" i="2"/>
  <c r="AS19" i="2"/>
  <c r="AK20" i="2"/>
  <c r="AT22" i="2"/>
  <c r="AS27" i="2"/>
  <c r="AK28" i="2"/>
  <c r="AT30" i="2"/>
  <c r="AS35" i="2"/>
  <c r="AK36" i="2"/>
  <c r="AT38" i="2"/>
  <c r="AL20" i="2"/>
  <c r="AL28" i="2"/>
  <c r="AL36" i="2"/>
  <c r="AK22" i="2"/>
  <c r="AK30" i="2"/>
  <c r="AK38" i="2"/>
  <c r="AK14" i="2"/>
  <c r="AK3" i="2"/>
  <c r="AT5" i="2"/>
  <c r="AL6" i="2"/>
  <c r="AM6" i="2" s="1"/>
  <c r="AM9" i="2"/>
  <c r="AK11" i="2"/>
  <c r="AT13" i="2"/>
  <c r="AM17" i="2"/>
  <c r="AK19" i="2"/>
  <c r="AT21" i="2"/>
  <c r="AK27" i="2"/>
  <c r="AT29" i="2"/>
  <c r="AM33" i="2"/>
  <c r="AK35" i="2"/>
  <c r="AT37" i="2"/>
  <c r="AM29" i="2" l="1"/>
  <c r="AN33" i="2"/>
  <c r="AO33" i="2" s="1"/>
  <c r="AM26" i="2"/>
  <c r="AM25" i="2"/>
  <c r="AN8" i="2"/>
  <c r="AO8" i="2" s="1"/>
  <c r="AM8" i="2"/>
  <c r="AM37" i="2"/>
  <c r="AM32" i="2"/>
  <c r="AM15" i="2"/>
  <c r="AN15" i="2"/>
  <c r="AO15" i="2" s="1"/>
  <c r="AM4" i="2"/>
  <c r="AN4" i="2"/>
  <c r="AO4" i="2" s="1"/>
  <c r="AN20" i="2"/>
  <c r="AO20" i="2" s="1"/>
  <c r="AM20" i="2"/>
  <c r="AN3" i="2"/>
  <c r="AO3" i="2" s="1"/>
  <c r="AN14" i="2"/>
  <c r="AO14" i="2" s="1"/>
  <c r="AM14" i="2"/>
  <c r="AN36" i="2"/>
  <c r="AO36" i="2" s="1"/>
  <c r="AM36" i="2"/>
  <c r="AN6" i="2"/>
  <c r="AO6" i="2" s="1"/>
  <c r="AN23" i="2"/>
  <c r="AO23" i="2" s="1"/>
  <c r="AM23" i="2"/>
  <c r="AM35" i="2"/>
  <c r="AN35" i="2"/>
  <c r="AO35" i="2" s="1"/>
  <c r="AN30" i="2"/>
  <c r="AO30" i="2" s="1"/>
  <c r="AM30" i="2"/>
  <c r="AN31" i="2"/>
  <c r="AO31" i="2" s="1"/>
  <c r="AM31" i="2"/>
  <c r="AN39" i="2"/>
  <c r="AO39" i="2" s="1"/>
  <c r="AM39" i="2"/>
  <c r="AM27" i="2"/>
  <c r="AN27" i="2"/>
  <c r="AO27" i="2" s="1"/>
  <c r="AM19" i="2"/>
  <c r="AN19" i="2"/>
  <c r="AO19" i="2" s="1"/>
  <c r="AN38" i="2"/>
  <c r="AO38" i="2" s="1"/>
  <c r="AM38" i="2"/>
  <c r="AM7" i="2"/>
  <c r="AN7" i="2"/>
  <c r="AO7" i="2" s="1"/>
  <c r="AM11" i="2"/>
  <c r="AN11" i="2"/>
  <c r="AO11" i="2" s="1"/>
  <c r="AN22" i="2"/>
  <c r="AO22" i="2" s="1"/>
  <c r="AM22" i="2"/>
  <c r="AN28" i="2"/>
  <c r="AO28" i="2" s="1"/>
  <c r="AM28" i="2"/>
  <c r="AM12" i="2"/>
  <c r="AN12" i="2"/>
  <c r="AO12" i="2" s="1"/>
</calcChain>
</file>

<file path=xl/sharedStrings.xml><?xml version="1.0" encoding="utf-8"?>
<sst xmlns="http://schemas.openxmlformats.org/spreadsheetml/2006/main" count="869" uniqueCount="153">
  <si>
    <t>Firefly/Renilla luminescence</t>
  </si>
  <si>
    <t>Average</t>
  </si>
  <si>
    <t>SD</t>
  </si>
  <si>
    <t>Blank_luc</t>
  </si>
  <si>
    <t>P value</t>
    <phoneticPr fontId="1" type="noConversion"/>
  </si>
  <si>
    <t>vs Blank_luc</t>
    <phoneticPr fontId="1" type="noConversion"/>
  </si>
  <si>
    <t>Sample</t>
  </si>
  <si>
    <t>Geno</t>
  </si>
  <si>
    <t>Age</t>
  </si>
  <si>
    <t>right mand</t>
  </si>
  <si>
    <t>left mand</t>
  </si>
  <si>
    <t>ratio</t>
  </si>
  <si>
    <t>abs asymm</t>
  </si>
  <si>
    <t>ave mand</t>
  </si>
  <si>
    <t>right max</t>
  </si>
  <si>
    <t>left max</t>
  </si>
  <si>
    <t>ave max</t>
  </si>
  <si>
    <t>right ear</t>
  </si>
  <si>
    <t>left ear</t>
  </si>
  <si>
    <t>ave ear</t>
  </si>
  <si>
    <t>interauric</t>
  </si>
  <si>
    <t>inter-R ratio</t>
  </si>
  <si>
    <t>inter-L ratio</t>
  </si>
  <si>
    <t>normalztn-interauric</t>
  </si>
  <si>
    <t>normalized R-ear</t>
  </si>
  <si>
    <t>normalized L-ear</t>
  </si>
  <si>
    <t>Ave norm ear</t>
  </si>
  <si>
    <t>norm-max</t>
  </si>
  <si>
    <t>norm-mand</t>
  </si>
  <si>
    <t>4146-C</t>
  </si>
  <si>
    <t>WT</t>
  </si>
  <si>
    <t>E14.25</t>
  </si>
  <si>
    <t>4618-B</t>
  </si>
  <si>
    <t>W9_4-3</t>
  </si>
  <si>
    <t>4618-A</t>
  </si>
  <si>
    <t>E14.75</t>
  </si>
  <si>
    <t>4618-C</t>
  </si>
  <si>
    <t>4618-F</t>
  </si>
  <si>
    <t>W9_2-5</t>
  </si>
  <si>
    <t>E15.25</t>
  </si>
  <si>
    <t>W9_2-8</t>
  </si>
  <si>
    <t>W9_1-2</t>
  </si>
  <si>
    <t>W9_1-1</t>
  </si>
  <si>
    <t>4146-A</t>
  </si>
  <si>
    <t>HET</t>
  </si>
  <si>
    <t>4146-B</t>
  </si>
  <si>
    <t>4146-E</t>
  </si>
  <si>
    <t>4653-B</t>
  </si>
  <si>
    <t>4653-E</t>
  </si>
  <si>
    <t>4653-F</t>
  </si>
  <si>
    <t>4653-G</t>
  </si>
  <si>
    <t>4618-D</t>
  </si>
  <si>
    <t>4618-E</t>
  </si>
  <si>
    <t>4618-G</t>
  </si>
  <si>
    <t>4618-H</t>
  </si>
  <si>
    <t>5058-A</t>
  </si>
  <si>
    <t>5058-B</t>
  </si>
  <si>
    <t>5058-C</t>
  </si>
  <si>
    <t>5058-D</t>
  </si>
  <si>
    <t>5058-E</t>
  </si>
  <si>
    <t>5058-F</t>
  </si>
  <si>
    <t>4146-F</t>
  </si>
  <si>
    <t>HOMO</t>
  </si>
  <si>
    <t>4146-G</t>
  </si>
  <si>
    <t>4653-H</t>
  </si>
  <si>
    <t>4653-I</t>
  </si>
  <si>
    <t>4653-J</t>
  </si>
  <si>
    <t>4653-K</t>
  </si>
  <si>
    <t>4618-I</t>
  </si>
  <si>
    <t>4618-J</t>
  </si>
  <si>
    <t>5058-G</t>
  </si>
  <si>
    <t>5058-H</t>
  </si>
  <si>
    <t>*ages in red font are litter defined ages even though the specific embryo appears to be slightly different developmentally (usally delayed slightly)</t>
  </si>
  <si>
    <t>SuperPlotsOfData - Plots Data and its Replicates</t>
  </si>
  <si>
    <t>Ave mand - age connected</t>
  </si>
  <si>
    <t>ave max-age connected</t>
  </si>
  <si>
    <t>ave ear-age connected</t>
  </si>
  <si>
    <t>interauric - age connected</t>
  </si>
  <si>
    <t>normalized ear abs asymm</t>
  </si>
  <si>
    <t>normalized max ave</t>
  </si>
  <si>
    <t>Condition</t>
  </si>
  <si>
    <t>difference</t>
  </si>
  <si>
    <t>95%CI_lo</t>
  </si>
  <si>
    <t>95%CI_hi</t>
  </si>
  <si>
    <t>p.value</t>
  </si>
  <si>
    <t>WT vs HET</t>
  </si>
  <si>
    <t>WT vs HOMO</t>
  </si>
  <si>
    <t>Mand abs asymm</t>
  </si>
  <si>
    <t>Max abs asymm</t>
  </si>
  <si>
    <t>ear abs asymm</t>
  </si>
  <si>
    <t>normalized ave ear</t>
  </si>
  <si>
    <t>normalized mand ave</t>
  </si>
  <si>
    <t>Gene</t>
  </si>
  <si>
    <t>CCFM</t>
  </si>
  <si>
    <t>Healthy Han Chinese</t>
  </si>
  <si>
    <t>SHROOM3</t>
  </si>
  <si>
    <t>PARD3B</t>
  </si>
  <si>
    <t>ARID3B</t>
  </si>
  <si>
    <t>MUSK</t>
  </si>
  <si>
    <t>NKX3-1</t>
  </si>
  <si>
    <t>CXCL12</t>
  </si>
  <si>
    <t>FGF3</t>
  </si>
  <si>
    <t>SEMA7A</t>
  </si>
  <si>
    <t>GBX2</t>
  </si>
  <si>
    <t>LPAR1</t>
  </si>
  <si>
    <t>NKX2-6</t>
  </si>
  <si>
    <t>Supplementary Figure 1. Quantification of predicted deleterious mutations in CFM risk genes in 2,009 Chinese CFM patients and 2,625 Han Chinese from the SG10K project</t>
    <phoneticPr fontId="1" type="noConversion"/>
  </si>
  <si>
    <t>Number of risk allele</t>
    <phoneticPr fontId="1" type="noConversion"/>
  </si>
  <si>
    <t>CFM</t>
  </si>
  <si>
    <t>SG10K</t>
  </si>
  <si>
    <t>WBBC</t>
  </si>
  <si>
    <t>CASPMI</t>
  </si>
  <si>
    <t>AT</t>
  </si>
  <si>
    <t>AA</t>
  </si>
  <si>
    <t>GT</t>
  </si>
  <si>
    <t>GA</t>
  </si>
  <si>
    <t>Figure 4B. Enrichment analysis of risk allele combinations for eQTLs rs344131 and rs61090632 in CFM patients compared to control populations.</t>
    <phoneticPr fontId="1" type="noConversion"/>
  </si>
  <si>
    <t>Figure 4D. Luciferase assay results demonstrating the combined effect of alleles rs344131 and rs61090632 in HEK-293T cells.</t>
    <phoneticPr fontId="1" type="noConversion"/>
  </si>
  <si>
    <t>Population</t>
    <phoneticPr fontId="1" type="noConversion"/>
  </si>
  <si>
    <t>Percent of risk allele</t>
    <phoneticPr fontId="1" type="noConversion"/>
  </si>
  <si>
    <r>
      <rPr>
        <i/>
        <sz val="11"/>
        <color theme="1"/>
        <rFont val="Aptos Narrow"/>
        <family val="3"/>
        <charset val="134"/>
        <scheme val="minor"/>
      </rPr>
      <t>SHROOM3</t>
    </r>
    <r>
      <rPr>
        <sz val="11"/>
        <color theme="1"/>
        <rFont val="Aptos Narrow"/>
        <family val="2"/>
        <charset val="134"/>
        <scheme val="minor"/>
      </rPr>
      <t xml:space="preserve"> CFM</t>
    </r>
    <phoneticPr fontId="1" type="noConversion"/>
  </si>
  <si>
    <r>
      <rPr>
        <i/>
        <sz val="11"/>
        <color theme="1"/>
        <rFont val="Aptos Narrow"/>
        <family val="3"/>
        <charset val="134"/>
        <scheme val="minor"/>
      </rPr>
      <t>SHROOM4 CFM</t>
    </r>
    <r>
      <rPr>
        <sz val="11"/>
        <color theme="1"/>
        <rFont val="Aptos Narrow"/>
        <family val="2"/>
        <charset val="134"/>
        <scheme val="minor"/>
      </rPr>
      <t/>
    </r>
  </si>
  <si>
    <r>
      <rPr>
        <i/>
        <sz val="11"/>
        <color theme="1"/>
        <rFont val="Aptos Narrow"/>
        <family val="3"/>
        <charset val="134"/>
        <scheme val="minor"/>
      </rPr>
      <t>SHROOM5 CFM</t>
    </r>
    <r>
      <rPr>
        <sz val="11"/>
        <color theme="1"/>
        <rFont val="Aptos Narrow"/>
        <family val="2"/>
        <charset val="134"/>
        <scheme val="minor"/>
      </rPr>
      <t/>
    </r>
  </si>
  <si>
    <r>
      <rPr>
        <i/>
        <sz val="11"/>
        <color theme="1"/>
        <rFont val="Aptos Narrow"/>
        <family val="3"/>
        <charset val="134"/>
        <scheme val="minor"/>
      </rPr>
      <t>SHROOM6 CFM</t>
    </r>
    <r>
      <rPr>
        <sz val="11"/>
        <color theme="1"/>
        <rFont val="Aptos Narrow"/>
        <family val="2"/>
        <charset val="134"/>
        <scheme val="minor"/>
      </rPr>
      <t/>
    </r>
  </si>
  <si>
    <r>
      <rPr>
        <i/>
        <sz val="11"/>
        <color theme="1"/>
        <rFont val="Aptos Narrow"/>
        <family val="3"/>
        <charset val="134"/>
        <scheme val="minor"/>
      </rPr>
      <t>SHROOM7 CFM</t>
    </r>
    <r>
      <rPr>
        <sz val="11"/>
        <color theme="1"/>
        <rFont val="Aptos Narrow"/>
        <family val="2"/>
        <charset val="134"/>
        <scheme val="minor"/>
      </rPr>
      <t/>
    </r>
  </si>
  <si>
    <t>vs AT</t>
    <phoneticPr fontId="1" type="noConversion"/>
  </si>
  <si>
    <t>vs AA</t>
    <phoneticPr fontId="1" type="noConversion"/>
  </si>
  <si>
    <t>vs GT</t>
    <phoneticPr fontId="1" type="noConversion"/>
  </si>
  <si>
    <t>sex</t>
  </si>
  <si>
    <t>M</t>
  </si>
  <si>
    <t>E18.5</t>
  </si>
  <si>
    <t>F</t>
  </si>
  <si>
    <t>Sample average measurements: (left+right)/2</t>
  </si>
  <si>
    <t>hindlimb</t>
  </si>
  <si>
    <t>base</t>
  </si>
  <si>
    <t>normalization</t>
  </si>
  <si>
    <t>Sample average measurements - Normalized to hindlimb foot length</t>
  </si>
  <si>
    <t>norm mand</t>
  </si>
  <si>
    <t>norm max</t>
  </si>
  <si>
    <t>norm ear</t>
  </si>
  <si>
    <t>normalized % diff</t>
  </si>
  <si>
    <r>
      <t xml:space="preserve">Figure 5. In vivo analysis of </t>
    </r>
    <r>
      <rPr>
        <b/>
        <i/>
        <sz val="10.5"/>
        <color theme="1"/>
        <rFont val="Times New Roman"/>
        <family val="1"/>
      </rPr>
      <t>Shroom3</t>
    </r>
    <r>
      <rPr>
        <b/>
        <sz val="10.5"/>
        <color theme="1"/>
        <rFont val="Times New Roman"/>
        <family val="1"/>
      </rPr>
      <t xml:space="preserve"> zygosity in mice is associated with microtia and facial asymmetry.</t>
    </r>
  </si>
  <si>
    <t>rs344131-A</t>
  </si>
  <si>
    <t>rs344131-G</t>
  </si>
  <si>
    <t>rs74918804-WT</t>
  </si>
  <si>
    <t>rs74918804-InsC</t>
  </si>
  <si>
    <t>rs189707263-G</t>
  </si>
  <si>
    <t>rs189707263-T</t>
  </si>
  <si>
    <t>rs344126-G</t>
  </si>
  <si>
    <t>rs344126-A</t>
  </si>
  <si>
    <t>rs10017322-A</t>
  </si>
  <si>
    <t>rs10017322-G</t>
  </si>
  <si>
    <t>Figure 4B. Luciferase assays to assess the effects of rs344131, rs10017322, rs18970263, rs344126 and rs74918804 on SHROOM3 enhancers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</si>
</sst>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000"/>
    <numFmt numFmtId="165" formatCode="0.000000"/>
    <numFmt numFmtId="166" formatCode="0.0000"/>
  </numFmts>
  <fonts count="10" x14ac:knownFonts="1">
    <font>
      <sz val="11"/>
      <color theme="1"/>
      <name val="Aptos Narrow"/>
      <family val="2"/>
      <charset val="134"/>
      <scheme val="minor"/>
    </font>
    <font>
      <sz val="9"/>
      <name val="Aptos Narrow"/>
      <family val="2"/>
      <charset val="134"/>
      <scheme val="minor"/>
    </font>
    <font>
      <b/>
      <sz val="10.5"/>
      <color theme="1"/>
      <name val="Times New Roman"/>
      <family val="1"/>
    </font>
    <font>
      <sz val="11"/>
      <color theme="1"/>
      <name val="Aptos Narrow"/>
      <family val="2"/>
      <charset val="134"/>
      <scheme val="minor"/>
    </font>
    <font>
      <sz val="11"/>
      <color rgb="FFC00000"/>
      <name val="Aptos Narrow"/>
      <family val="2"/>
      <scheme val="minor"/>
    </font>
    <font>
      <sz val="11"/>
      <color rgb="FF00B050"/>
      <name val="Aptos Narrow"/>
      <family val="2"/>
      <scheme val="minor"/>
    </font>
    <font>
      <b/>
      <i/>
      <sz val="10.5"/>
      <color theme="1"/>
      <name val="Times New Roman"/>
      <family val="1"/>
    </font>
    <font>
      <i/>
      <sz val="11"/>
      <color theme="1"/>
      <name val="Aptos Narrow"/>
      <family val="3"/>
      <charset val="134"/>
      <scheme val="minor"/>
    </font>
    <font>
      <sz val="11"/>
      <color theme="1"/>
      <name val="Aptos Narrow"/>
      <family val="3"/>
      <charset val="134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/>
    </xf>
    <xf numFmtId="0" fontId="0" fillId="0" borderId="0" xfId="0" applyAlignment="1"/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 applyAlignment="1"/>
    <xf numFmtId="0" fontId="4" fillId="0" borderId="0" xfId="0" applyFont="1" applyAlignment="1">
      <alignment horizontal="center"/>
    </xf>
    <xf numFmtId="2" fontId="0" fillId="0" borderId="0" xfId="1" applyNumberFormat="1" applyFont="1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Alignment="1"/>
    <xf numFmtId="165" fontId="0" fillId="0" borderId="0" xfId="0" applyNumberFormat="1" applyAlignment="1"/>
    <xf numFmtId="11" fontId="5" fillId="0" borderId="0" xfId="0" applyNumberFormat="1" applyFont="1" applyAlignment="1"/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4" borderId="0" xfId="0" applyFill="1">
      <alignment vertical="center"/>
    </xf>
    <xf numFmtId="0" fontId="2" fillId="0" borderId="0" xfId="0" applyFont="1" applyAlignment="1">
      <alignment horizontal="left" vertical="center"/>
    </xf>
    <xf numFmtId="0" fontId="0" fillId="2" borderId="0" xfId="0" applyFill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/>
    <xf numFmtId="166" fontId="0" fillId="0" borderId="0" xfId="0" applyNumberFormat="1" applyAlignment="1">
      <alignment horizontal="center"/>
    </xf>
    <xf numFmtId="0" fontId="4" fillId="0" borderId="0" xfId="0" applyFont="1" applyAlignment="1"/>
    <xf numFmtId="2" fontId="4" fillId="0" borderId="0" xfId="0" applyNumberFormat="1" applyFont="1" applyAlignment="1">
      <alignment horizontal="center"/>
    </xf>
    <xf numFmtId="0" fontId="0" fillId="2" borderId="0" xfId="0" applyFill="1" applyAlignment="1"/>
    <xf numFmtId="0" fontId="0" fillId="3" borderId="0" xfId="0" applyFill="1">
      <alignment vertical="center"/>
    </xf>
    <xf numFmtId="0" fontId="0" fillId="2" borderId="0" xfId="0" applyFill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25B04-8022-459E-9535-31F4C4EA3B6E}">
  <dimension ref="A1:C13"/>
  <sheetViews>
    <sheetView workbookViewId="0"/>
  </sheetViews>
  <sheetFormatPr baseColWidth="10" defaultColWidth="8.83203125" defaultRowHeight="15" x14ac:dyDescent="0.2"/>
  <cols>
    <col min="1" max="1" width="10.33203125" bestFit="1" customWidth="1"/>
    <col min="2" max="2" width="10.33203125" customWidth="1"/>
    <col min="3" max="3" width="19" bestFit="1" customWidth="1"/>
  </cols>
  <sheetData>
    <row r="1" spans="1:3" x14ac:dyDescent="0.2">
      <c r="A1" s="2" t="s">
        <v>106</v>
      </c>
    </row>
    <row r="2" spans="1:3" x14ac:dyDescent="0.2">
      <c r="A2" s="1" t="s">
        <v>92</v>
      </c>
      <c r="B2" s="1" t="s">
        <v>93</v>
      </c>
      <c r="C2" s="1" t="s">
        <v>94</v>
      </c>
    </row>
    <row r="3" spans="1:3" x14ac:dyDescent="0.2">
      <c r="A3" s="1" t="s">
        <v>95</v>
      </c>
      <c r="B3" s="1">
        <v>46</v>
      </c>
      <c r="C3" s="1">
        <v>32</v>
      </c>
    </row>
    <row r="4" spans="1:3" x14ac:dyDescent="0.2">
      <c r="A4" s="1" t="s">
        <v>96</v>
      </c>
      <c r="B4" s="1">
        <v>33</v>
      </c>
      <c r="C4" s="1">
        <v>27</v>
      </c>
    </row>
    <row r="5" spans="1:3" x14ac:dyDescent="0.2">
      <c r="A5" s="1" t="s">
        <v>97</v>
      </c>
      <c r="B5" s="1">
        <v>21</v>
      </c>
      <c r="C5" s="1">
        <v>9</v>
      </c>
    </row>
    <row r="6" spans="1:3" x14ac:dyDescent="0.2">
      <c r="A6" s="1" t="s">
        <v>98</v>
      </c>
      <c r="B6" s="1">
        <v>15</v>
      </c>
      <c r="C6" s="1">
        <v>16</v>
      </c>
    </row>
    <row r="7" spans="1:3" x14ac:dyDescent="0.2">
      <c r="A7" s="1" t="s">
        <v>99</v>
      </c>
      <c r="B7" s="1">
        <v>9</v>
      </c>
      <c r="C7" s="1">
        <v>1</v>
      </c>
    </row>
    <row r="8" spans="1:3" x14ac:dyDescent="0.2">
      <c r="A8" s="1" t="s">
        <v>100</v>
      </c>
      <c r="B8" s="1">
        <v>8</v>
      </c>
      <c r="C8" s="1">
        <v>8</v>
      </c>
    </row>
    <row r="9" spans="1:3" x14ac:dyDescent="0.2">
      <c r="A9" s="1" t="s">
        <v>101</v>
      </c>
      <c r="B9" s="1">
        <v>8</v>
      </c>
      <c r="C9" s="1">
        <v>9</v>
      </c>
    </row>
    <row r="10" spans="1:3" x14ac:dyDescent="0.2">
      <c r="A10" s="1" t="s">
        <v>102</v>
      </c>
      <c r="B10" s="1">
        <v>7</v>
      </c>
      <c r="C10" s="1">
        <v>15</v>
      </c>
    </row>
    <row r="11" spans="1:3" x14ac:dyDescent="0.2">
      <c r="A11" s="1" t="s">
        <v>103</v>
      </c>
      <c r="B11" s="1">
        <v>7</v>
      </c>
      <c r="C11" s="1">
        <v>5</v>
      </c>
    </row>
    <row r="12" spans="1:3" x14ac:dyDescent="0.2">
      <c r="A12" s="1" t="s">
        <v>104</v>
      </c>
      <c r="B12" s="1">
        <v>4</v>
      </c>
      <c r="C12" s="1">
        <v>2</v>
      </c>
    </row>
    <row r="13" spans="1:3" x14ac:dyDescent="0.2">
      <c r="A13" s="1" t="s">
        <v>105</v>
      </c>
      <c r="B13" s="1">
        <v>3</v>
      </c>
      <c r="C13" s="1">
        <v>13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D77AE-6B50-4ECB-B6DC-78C7062C468A}">
  <dimension ref="A1:P14"/>
  <sheetViews>
    <sheetView tabSelected="1" workbookViewId="0">
      <selection activeCell="A15" sqref="A15:XFD25"/>
    </sheetView>
  </sheetViews>
  <sheetFormatPr baseColWidth="10" defaultColWidth="8.83203125" defaultRowHeight="15" x14ac:dyDescent="0.2"/>
  <cols>
    <col min="1" max="1" width="15.1640625" customWidth="1"/>
    <col min="2" max="2" width="12.33203125" bestFit="1" customWidth="1"/>
    <col min="13" max="13" width="12.6640625" bestFit="1" customWidth="1"/>
    <col min="14" max="15" width="15.83203125" bestFit="1" customWidth="1"/>
    <col min="16" max="16" width="13.6640625" bestFit="1" customWidth="1"/>
  </cols>
  <sheetData>
    <row r="1" spans="1:16" x14ac:dyDescent="0.2">
      <c r="A1" s="18" t="s">
        <v>152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">
      <c r="B2" s="27" t="s">
        <v>0</v>
      </c>
      <c r="C2" s="27"/>
      <c r="D2" s="27"/>
      <c r="E2" s="27"/>
      <c r="F2" s="15" t="s">
        <v>1</v>
      </c>
      <c r="G2" s="15" t="s">
        <v>2</v>
      </c>
      <c r="H2" s="16" t="s">
        <v>4</v>
      </c>
    </row>
    <row r="3" spans="1:16" x14ac:dyDescent="0.2">
      <c r="A3" s="1" t="s">
        <v>3</v>
      </c>
      <c r="B3" s="25">
        <v>0.87427029199999995</v>
      </c>
      <c r="C3" s="25">
        <v>1.2374529670000001</v>
      </c>
      <c r="D3" s="25">
        <v>0.72901823499999996</v>
      </c>
      <c r="E3" s="25">
        <v>1.1592585049999999</v>
      </c>
      <c r="F3" s="26">
        <f>AVERAGE(B3:E3)</f>
        <v>0.99999999974999998</v>
      </c>
      <c r="G3" s="26">
        <f>_xlfn.STDEV.P(B3:E3)</f>
        <v>0.20675242404154451</v>
      </c>
      <c r="H3" s="17"/>
    </row>
    <row r="4" spans="1:16" x14ac:dyDescent="0.2">
      <c r="A4" s="4" t="s">
        <v>142</v>
      </c>
      <c r="B4" s="25">
        <v>18.86198285</v>
      </c>
      <c r="C4" s="25">
        <v>16.659859340000001</v>
      </c>
      <c r="D4" s="25">
        <v>14.23617249</v>
      </c>
      <c r="E4" s="25">
        <v>14.059927310000001</v>
      </c>
      <c r="F4" s="26">
        <f t="shared" ref="F4:F7" si="0">AVERAGE(B4:E4)</f>
        <v>15.9544854975</v>
      </c>
      <c r="G4" s="26">
        <f t="shared" ref="G4:G7" si="1">_xlfn.STDEV.P(B4:E4)</f>
        <v>1.9680601762931904</v>
      </c>
      <c r="H4" s="17">
        <f>_xlfn.T.TEST(B4:E4, B5:E5, 2, 3)</f>
        <v>1.0333787794306437E-3</v>
      </c>
    </row>
    <row r="5" spans="1:16" x14ac:dyDescent="0.2">
      <c r="A5" s="4" t="s">
        <v>143</v>
      </c>
      <c r="B5" s="25">
        <v>4.9070647010000004</v>
      </c>
      <c r="C5" s="25">
        <v>5.7046672840000001</v>
      </c>
      <c r="D5" s="25">
        <v>6.5651478240000003</v>
      </c>
      <c r="E5" s="25">
        <v>4.4492307289999999</v>
      </c>
      <c r="F5" s="26">
        <f t="shared" si="0"/>
        <v>5.4065276344999997</v>
      </c>
      <c r="G5" s="26">
        <f t="shared" si="1"/>
        <v>0.80578666242084851</v>
      </c>
      <c r="H5" s="17"/>
    </row>
    <row r="6" spans="1:16" x14ac:dyDescent="0.2">
      <c r="A6" s="4" t="s">
        <v>150</v>
      </c>
      <c r="B6" s="25">
        <v>0.37560658499999999</v>
      </c>
      <c r="C6" s="25">
        <v>0.50194698199999999</v>
      </c>
      <c r="D6" s="25">
        <v>0.37354194000000002</v>
      </c>
      <c r="E6" s="25">
        <v>0.375081261</v>
      </c>
      <c r="F6" s="26">
        <f t="shared" si="0"/>
        <v>0.40654419200000003</v>
      </c>
      <c r="G6" s="26">
        <f t="shared" si="1"/>
        <v>5.5086052070494065E-2</v>
      </c>
      <c r="H6" s="17">
        <f>_xlfn.T.TEST(B6:E6, B7:E7, 2, 3)</f>
        <v>0.13147002646065917</v>
      </c>
    </row>
    <row r="7" spans="1:16" x14ac:dyDescent="0.2">
      <c r="A7" s="4" t="s">
        <v>151</v>
      </c>
      <c r="B7" s="25">
        <v>0.29280240600000002</v>
      </c>
      <c r="C7" s="25">
        <v>0.39080157900000001</v>
      </c>
      <c r="D7" s="25">
        <v>0.37077616800000002</v>
      </c>
      <c r="E7" s="25">
        <v>0.23048585899999999</v>
      </c>
      <c r="F7" s="26">
        <f t="shared" si="0"/>
        <v>0.32121650299999999</v>
      </c>
      <c r="G7" s="26">
        <f t="shared" si="1"/>
        <v>6.3909416101655667E-2</v>
      </c>
      <c r="H7" s="17"/>
    </row>
    <row r="8" spans="1:16" x14ac:dyDescent="0.2">
      <c r="A8" s="4" t="s">
        <v>146</v>
      </c>
      <c r="B8" s="25">
        <v>3.2171119290000001</v>
      </c>
      <c r="C8" s="25">
        <v>2.6545543459999998</v>
      </c>
      <c r="D8" s="25">
        <v>3.8124068370000002</v>
      </c>
      <c r="E8" s="25">
        <v>2.6752119350000001</v>
      </c>
      <c r="F8" s="26">
        <f t="shared" ref="F8:F13" si="2">AVERAGE(B8:E8)</f>
        <v>3.08982126175</v>
      </c>
      <c r="G8" s="26">
        <f t="shared" ref="G8:G13" si="3">_xlfn.STDEV.P(B8:E8)</f>
        <v>0.47426021583697442</v>
      </c>
      <c r="H8" s="17">
        <f>_xlfn.T.TEST(B8:E8, B9:E9, 2, 3)</f>
        <v>1.9763981749529422E-3</v>
      </c>
    </row>
    <row r="9" spans="1:16" x14ac:dyDescent="0.2">
      <c r="A9" s="4" t="s">
        <v>147</v>
      </c>
      <c r="B9" s="25">
        <v>0.373629708</v>
      </c>
      <c r="C9" s="25">
        <v>0.36129150900000001</v>
      </c>
      <c r="D9" s="25">
        <v>0.37347245699999998</v>
      </c>
      <c r="E9" s="25">
        <v>0.52303719100000001</v>
      </c>
      <c r="F9" s="26">
        <f t="shared" si="2"/>
        <v>0.40785771625</v>
      </c>
      <c r="G9" s="26">
        <f t="shared" si="3"/>
        <v>6.6687003351079757E-2</v>
      </c>
      <c r="H9" s="17"/>
    </row>
    <row r="10" spans="1:16" x14ac:dyDescent="0.2">
      <c r="A10" s="4" t="s">
        <v>148</v>
      </c>
      <c r="B10" s="25">
        <v>1.4628169179999999</v>
      </c>
      <c r="C10" s="25">
        <v>2.0773217079999999</v>
      </c>
      <c r="D10" s="25">
        <v>2.2024204300000001</v>
      </c>
      <c r="E10" s="25">
        <v>2.3452312759999998</v>
      </c>
      <c r="F10" s="26">
        <f t="shared" si="2"/>
        <v>2.0219475830000002</v>
      </c>
      <c r="G10" s="26">
        <f t="shared" si="3"/>
        <v>0.33644323032528767</v>
      </c>
      <c r="H10" s="17">
        <f>_xlfn.T.TEST(B10:E10, B11:E11, 2, 3)</f>
        <v>2.2800411624089387E-3</v>
      </c>
    </row>
    <row r="11" spans="1:16" x14ac:dyDescent="0.2">
      <c r="A11" s="4" t="s">
        <v>149</v>
      </c>
      <c r="B11" s="25">
        <v>0.232562308</v>
      </c>
      <c r="C11" s="25">
        <v>0.17360572299999999</v>
      </c>
      <c r="D11" s="25">
        <v>0.12502708700000001</v>
      </c>
      <c r="E11" s="25">
        <v>0.19918531</v>
      </c>
      <c r="F11" s="26">
        <f t="shared" si="2"/>
        <v>0.18259510699999998</v>
      </c>
      <c r="G11" s="26">
        <f t="shared" si="3"/>
        <v>3.9264621361906393E-2</v>
      </c>
      <c r="H11" s="17"/>
    </row>
    <row r="12" spans="1:16" x14ac:dyDescent="0.2">
      <c r="A12" s="4" t="s">
        <v>144</v>
      </c>
      <c r="B12" s="25">
        <v>1.657592358</v>
      </c>
      <c r="C12" s="25">
        <v>1.4022645840000001</v>
      </c>
      <c r="D12" s="25">
        <v>0.919667032</v>
      </c>
      <c r="E12" s="25">
        <v>0.87435925800000003</v>
      </c>
      <c r="F12" s="26">
        <f t="shared" si="2"/>
        <v>1.2134708080000001</v>
      </c>
      <c r="G12" s="26">
        <f t="shared" si="3"/>
        <v>0.32947091797532058</v>
      </c>
      <c r="H12" s="17">
        <f>_xlfn.T.TEST(B12:E12, B13:E13, 2, 3)</f>
        <v>0.22654950666952745</v>
      </c>
    </row>
    <row r="13" spans="1:16" x14ac:dyDescent="0.2">
      <c r="A13" s="4" t="s">
        <v>145</v>
      </c>
      <c r="B13" s="25">
        <v>1.697058843</v>
      </c>
      <c r="C13" s="25">
        <v>1.34259375</v>
      </c>
      <c r="D13" s="25">
        <v>1.7040889130000001</v>
      </c>
      <c r="E13" s="25">
        <v>1.322201805</v>
      </c>
      <c r="F13" s="26">
        <f t="shared" si="2"/>
        <v>1.51648582775</v>
      </c>
      <c r="G13" s="26">
        <f t="shared" si="3"/>
        <v>0.18424594136094991</v>
      </c>
      <c r="H13" s="17"/>
      <c r="M13" s="4"/>
      <c r="N13" s="4"/>
      <c r="O13" s="4"/>
    </row>
    <row r="14" spans="1:16" x14ac:dyDescent="0.2">
      <c r="M14" s="4"/>
      <c r="N14" s="4"/>
      <c r="O14" s="4"/>
    </row>
  </sheetData>
  <mergeCells count="1">
    <mergeCell ref="B2:E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6BB59-4528-40FC-9726-A08A42E1B111}">
  <dimension ref="A1:C27"/>
  <sheetViews>
    <sheetView workbookViewId="0">
      <selection activeCell="F10" sqref="F10"/>
    </sheetView>
  </sheetViews>
  <sheetFormatPr baseColWidth="10" defaultColWidth="8.83203125" defaultRowHeight="15" x14ac:dyDescent="0.2"/>
  <cols>
    <col min="1" max="1" width="17.6640625" customWidth="1"/>
    <col min="2" max="2" width="19" customWidth="1"/>
    <col min="3" max="3" width="18.33203125" bestFit="1" customWidth="1"/>
  </cols>
  <sheetData>
    <row r="1" spans="1:3" x14ac:dyDescent="0.2">
      <c r="A1" s="18" t="s">
        <v>116</v>
      </c>
      <c r="B1" s="1"/>
      <c r="C1" s="1"/>
    </row>
    <row r="2" spans="1:3" x14ac:dyDescent="0.2">
      <c r="A2" s="14" t="s">
        <v>118</v>
      </c>
      <c r="B2" s="14" t="s">
        <v>107</v>
      </c>
      <c r="C2" s="14" t="s">
        <v>119</v>
      </c>
    </row>
    <row r="3" spans="1:3" x14ac:dyDescent="0.2">
      <c r="A3" s="1" t="s">
        <v>111</v>
      </c>
      <c r="B3" s="1">
        <v>0</v>
      </c>
      <c r="C3" s="1">
        <v>15.237134210000001</v>
      </c>
    </row>
    <row r="4" spans="1:3" x14ac:dyDescent="0.2">
      <c r="A4" s="1" t="s">
        <v>111</v>
      </c>
      <c r="B4" s="1">
        <v>1</v>
      </c>
      <c r="C4" s="1">
        <v>45.206861760000002</v>
      </c>
    </row>
    <row r="5" spans="1:3" x14ac:dyDescent="0.2">
      <c r="A5" s="1" t="s">
        <v>111</v>
      </c>
      <c r="B5" s="1">
        <v>2</v>
      </c>
      <c r="C5" s="1">
        <v>33.703329969999999</v>
      </c>
    </row>
    <row r="6" spans="1:3" x14ac:dyDescent="0.2">
      <c r="A6" s="1" t="s">
        <v>111</v>
      </c>
      <c r="B6" s="1">
        <v>3</v>
      </c>
      <c r="C6" s="1">
        <v>5.5499495459999997</v>
      </c>
    </row>
    <row r="7" spans="1:3" x14ac:dyDescent="0.2">
      <c r="A7" s="1" t="s">
        <v>111</v>
      </c>
      <c r="B7" s="1">
        <v>4</v>
      </c>
      <c r="C7" s="1">
        <v>0.30272452100000002</v>
      </c>
    </row>
    <row r="8" spans="1:3" x14ac:dyDescent="0.2">
      <c r="A8" s="1" t="s">
        <v>110</v>
      </c>
      <c r="B8" s="1">
        <v>0</v>
      </c>
      <c r="C8" s="1">
        <v>15</v>
      </c>
    </row>
    <row r="9" spans="1:3" x14ac:dyDescent="0.2">
      <c r="A9" s="1" t="s">
        <v>110</v>
      </c>
      <c r="B9" s="1">
        <v>1</v>
      </c>
      <c r="C9" s="1">
        <v>33.416666669999998</v>
      </c>
    </row>
    <row r="10" spans="1:3" x14ac:dyDescent="0.2">
      <c r="A10" s="1" t="s">
        <v>110</v>
      </c>
      <c r="B10" s="1">
        <v>2</v>
      </c>
      <c r="C10" s="1">
        <v>34.25</v>
      </c>
    </row>
    <row r="11" spans="1:3" x14ac:dyDescent="0.2">
      <c r="A11" s="1" t="s">
        <v>110</v>
      </c>
      <c r="B11" s="1">
        <v>3</v>
      </c>
      <c r="C11" s="1">
        <v>13.91666667</v>
      </c>
    </row>
    <row r="12" spans="1:3" x14ac:dyDescent="0.2">
      <c r="A12" s="1" t="s">
        <v>110</v>
      </c>
      <c r="B12" s="1">
        <v>4</v>
      </c>
      <c r="C12" s="1">
        <v>3.4166666669999999</v>
      </c>
    </row>
    <row r="13" spans="1:3" x14ac:dyDescent="0.2">
      <c r="A13" s="1" t="s">
        <v>109</v>
      </c>
      <c r="B13" s="1">
        <v>0</v>
      </c>
      <c r="C13" s="1">
        <v>11.733333330000001</v>
      </c>
    </row>
    <row r="14" spans="1:3" x14ac:dyDescent="0.2">
      <c r="A14" s="1" t="s">
        <v>109</v>
      </c>
      <c r="B14" s="1">
        <v>1</v>
      </c>
      <c r="C14" s="1">
        <v>16.8</v>
      </c>
    </row>
    <row r="15" spans="1:3" x14ac:dyDescent="0.2">
      <c r="A15" s="1" t="s">
        <v>109</v>
      </c>
      <c r="B15" s="1">
        <v>2</v>
      </c>
      <c r="C15" s="1">
        <v>32.68571429</v>
      </c>
    </row>
    <row r="16" spans="1:3" x14ac:dyDescent="0.2">
      <c r="A16" s="1" t="s">
        <v>109</v>
      </c>
      <c r="B16" s="1">
        <v>3</v>
      </c>
      <c r="C16" s="1">
        <v>20.647619049999999</v>
      </c>
    </row>
    <row r="17" spans="1:3" x14ac:dyDescent="0.2">
      <c r="A17" s="1" t="s">
        <v>109</v>
      </c>
      <c r="B17" s="1">
        <v>4</v>
      </c>
      <c r="C17" s="1">
        <v>18.133333329999999</v>
      </c>
    </row>
    <row r="18" spans="1:3" x14ac:dyDescent="0.2">
      <c r="A18" s="1" t="s">
        <v>108</v>
      </c>
      <c r="B18" s="1">
        <v>0</v>
      </c>
      <c r="C18" s="1">
        <v>8.3623693380000006</v>
      </c>
    </row>
    <row r="19" spans="1:3" x14ac:dyDescent="0.2">
      <c r="A19" s="1" t="s">
        <v>108</v>
      </c>
      <c r="B19" s="1">
        <v>1</v>
      </c>
      <c r="C19" s="1">
        <v>10.054753610000001</v>
      </c>
    </row>
    <row r="20" spans="1:3" x14ac:dyDescent="0.2">
      <c r="A20" s="1" t="s">
        <v>108</v>
      </c>
      <c r="B20" s="1">
        <v>2</v>
      </c>
      <c r="C20" s="1">
        <v>26.331508209999999</v>
      </c>
    </row>
    <row r="21" spans="1:3" x14ac:dyDescent="0.2">
      <c r="A21" s="1" t="s">
        <v>108</v>
      </c>
      <c r="B21" s="1">
        <v>3</v>
      </c>
      <c r="C21" s="1">
        <v>25.435540069999998</v>
      </c>
    </row>
    <row r="22" spans="1:3" x14ac:dyDescent="0.2">
      <c r="A22" s="1" t="s">
        <v>108</v>
      </c>
      <c r="B22" s="1">
        <v>4</v>
      </c>
      <c r="C22" s="1">
        <v>29.81582877</v>
      </c>
    </row>
    <row r="23" spans="1:3" x14ac:dyDescent="0.2">
      <c r="A23" s="20" t="s">
        <v>120</v>
      </c>
      <c r="B23" s="1">
        <v>0</v>
      </c>
      <c r="C23" s="1">
        <v>0.83102493099999997</v>
      </c>
    </row>
    <row r="24" spans="1:3" x14ac:dyDescent="0.2">
      <c r="A24" s="20" t="s">
        <v>121</v>
      </c>
      <c r="B24" s="1">
        <v>1</v>
      </c>
      <c r="C24" s="1">
        <v>2.4930747919999998</v>
      </c>
    </row>
    <row r="25" spans="1:3" x14ac:dyDescent="0.2">
      <c r="A25" s="20" t="s">
        <v>122</v>
      </c>
      <c r="B25" s="1">
        <v>2</v>
      </c>
      <c r="C25" s="1">
        <v>11.91135734</v>
      </c>
    </row>
    <row r="26" spans="1:3" x14ac:dyDescent="0.2">
      <c r="A26" s="20" t="s">
        <v>123</v>
      </c>
      <c r="B26" s="1">
        <v>3</v>
      </c>
      <c r="C26" s="1">
        <v>28.808864270000001</v>
      </c>
    </row>
    <row r="27" spans="1:3" x14ac:dyDescent="0.2">
      <c r="A27" s="20" t="s">
        <v>124</v>
      </c>
      <c r="B27" s="1">
        <v>4</v>
      </c>
      <c r="C27" s="1">
        <v>55.955678669999998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3B3EE-C363-4DBF-94C1-2A294A9E6D4A}">
  <dimension ref="A1:P7"/>
  <sheetViews>
    <sheetView workbookViewId="0">
      <selection activeCell="Q31" sqref="Q31"/>
    </sheetView>
  </sheetViews>
  <sheetFormatPr baseColWidth="10" defaultColWidth="8.83203125" defaultRowHeight="15" x14ac:dyDescent="0.2"/>
  <cols>
    <col min="11" max="11" width="10.33203125" customWidth="1"/>
    <col min="12" max="12" width="10" customWidth="1"/>
    <col min="13" max="13" width="13.6640625" customWidth="1"/>
    <col min="14" max="14" width="13" bestFit="1" customWidth="1"/>
  </cols>
  <sheetData>
    <row r="1" spans="1:16" x14ac:dyDescent="0.2">
      <c r="A1" s="2" t="s">
        <v>117</v>
      </c>
    </row>
    <row r="2" spans="1:16" x14ac:dyDescent="0.2">
      <c r="B2" s="27" t="s">
        <v>0</v>
      </c>
      <c r="C2" s="27"/>
      <c r="D2" s="27"/>
      <c r="E2" s="27"/>
      <c r="F2" s="27"/>
      <c r="G2" s="27"/>
      <c r="H2" s="27"/>
      <c r="I2" s="27"/>
      <c r="J2" s="27"/>
      <c r="K2" s="15" t="s">
        <v>1</v>
      </c>
      <c r="L2" s="15" t="s">
        <v>2</v>
      </c>
      <c r="M2" s="16" t="s">
        <v>4</v>
      </c>
      <c r="N2" s="16" t="s">
        <v>4</v>
      </c>
      <c r="O2" s="16" t="s">
        <v>4</v>
      </c>
      <c r="P2" s="16" t="s">
        <v>4</v>
      </c>
    </row>
    <row r="3" spans="1:16" x14ac:dyDescent="0.2">
      <c r="A3" s="1" t="s">
        <v>3</v>
      </c>
      <c r="B3" s="19">
        <v>2.4806866950000002</v>
      </c>
      <c r="C3" s="19">
        <v>1.372670807</v>
      </c>
      <c r="D3" s="19">
        <v>3.5527426160000002</v>
      </c>
      <c r="E3" s="19">
        <v>2.2604166669999999</v>
      </c>
      <c r="F3" s="19">
        <v>1.1299999999999999</v>
      </c>
      <c r="G3" s="19">
        <v>2.3018867919999999</v>
      </c>
      <c r="H3" s="19">
        <v>2.330958549</v>
      </c>
      <c r="I3" s="19">
        <v>2.8949152539999998</v>
      </c>
      <c r="J3" s="19">
        <v>1.847945205</v>
      </c>
      <c r="K3" s="15">
        <f>AVERAGE(B3:J3)</f>
        <v>2.241358065</v>
      </c>
      <c r="L3" s="15">
        <f>_xlfn.STDEV.P(B3:J3)</f>
        <v>0.69607692870940774</v>
      </c>
      <c r="M3" s="17" t="s">
        <v>5</v>
      </c>
      <c r="N3" s="16"/>
      <c r="O3" s="16"/>
      <c r="P3" s="16"/>
    </row>
    <row r="4" spans="1:16" x14ac:dyDescent="0.2">
      <c r="A4" t="s">
        <v>112</v>
      </c>
      <c r="B4" s="19">
        <v>19.4408867</v>
      </c>
      <c r="C4" s="19">
        <v>22.990133490000002</v>
      </c>
      <c r="D4" s="19">
        <v>20.15889288</v>
      </c>
      <c r="E4" s="19">
        <v>19.675633730000001</v>
      </c>
      <c r="F4" s="19">
        <v>24.33515152</v>
      </c>
      <c r="G4" s="19">
        <v>19.957202509999998</v>
      </c>
      <c r="H4" s="19">
        <v>15.697215780000001</v>
      </c>
      <c r="I4" s="19">
        <v>13.54303165</v>
      </c>
      <c r="J4" s="19">
        <v>11.13728395</v>
      </c>
      <c r="K4" s="15">
        <f t="shared" ref="K4:K7" si="0">AVERAGE(B4:J4)</f>
        <v>18.548381356666667</v>
      </c>
      <c r="L4" s="15">
        <f t="shared" ref="L4:L7" si="1">_xlfn.STDEV.P(B4:J4)</f>
        <v>4.0547461168617387</v>
      </c>
      <c r="M4" s="16">
        <f>_xlfn.T.TEST(B4:J4, $B$3:$J$3, 2, 3)</f>
        <v>2.2659735453128775E-6</v>
      </c>
      <c r="N4" s="17" t="s">
        <v>125</v>
      </c>
      <c r="O4" s="17"/>
      <c r="P4" s="17"/>
    </row>
    <row r="5" spans="1:16" x14ac:dyDescent="0.2">
      <c r="A5" t="s">
        <v>113</v>
      </c>
      <c r="B5" s="19">
        <v>3.2036423840000001</v>
      </c>
      <c r="C5" s="19">
        <v>3</v>
      </c>
      <c r="D5" s="19">
        <v>3.1678383129999999</v>
      </c>
      <c r="E5" s="19">
        <v>3.1929974379999999</v>
      </c>
      <c r="F5" s="19">
        <v>2.732751784</v>
      </c>
      <c r="G5" s="19">
        <v>2.7606761569999998</v>
      </c>
      <c r="H5" s="19">
        <v>6.213783404</v>
      </c>
      <c r="I5" s="19">
        <v>5.6238709680000003</v>
      </c>
      <c r="J5" s="19">
        <v>6.6766917289999999</v>
      </c>
      <c r="K5" s="15">
        <f t="shared" si="0"/>
        <v>4.0635835752222214</v>
      </c>
      <c r="L5" s="15">
        <f t="shared" si="1"/>
        <v>1.5197170768499313</v>
      </c>
      <c r="M5" s="16">
        <f t="shared" ref="M5:M6" si="2">_xlfn.T.TEST(B5:J5, $B$3:$J$3, 2, 3)</f>
        <v>1.0190566739953087E-2</v>
      </c>
      <c r="N5" s="16">
        <f>_xlfn.T.TEST(B5:J5, $B$4:$J$4, 2, 3)</f>
        <v>2.2662807021388892E-6</v>
      </c>
      <c r="O5" s="16" t="s">
        <v>126</v>
      </c>
      <c r="P5" s="16"/>
    </row>
    <row r="6" spans="1:16" x14ac:dyDescent="0.2">
      <c r="A6" t="s">
        <v>114</v>
      </c>
      <c r="B6" s="19">
        <v>1.231814548</v>
      </c>
      <c r="C6" s="19">
        <v>1.3157453939999999</v>
      </c>
      <c r="D6" s="19">
        <v>1.3730355670000001</v>
      </c>
      <c r="E6" s="19">
        <v>1.2712854760000001</v>
      </c>
      <c r="F6" s="19">
        <v>1.5229186159999999</v>
      </c>
      <c r="G6" s="19">
        <v>1.3099315069999999</v>
      </c>
      <c r="H6" s="19">
        <v>2.390216787</v>
      </c>
      <c r="I6" s="19">
        <v>2.3797780519999998</v>
      </c>
      <c r="J6" s="19">
        <v>2.9631751230000001</v>
      </c>
      <c r="K6" s="15">
        <f t="shared" si="0"/>
        <v>1.7508778966666665</v>
      </c>
      <c r="L6" s="15">
        <f t="shared" si="1"/>
        <v>0.61027080601824579</v>
      </c>
      <c r="M6" s="16">
        <f t="shared" si="2"/>
        <v>0.15377397521034547</v>
      </c>
      <c r="N6" s="16">
        <f t="shared" ref="N6:N7" si="3">_xlfn.T.TEST(B6:J6, $B$4:$J$4, 2, 3)</f>
        <v>1.9403287094106934E-6</v>
      </c>
      <c r="O6" s="16">
        <f>_xlfn.T.TEST(B6:J6, B5:J5, 2, 3)</f>
        <v>2.3016173292266669E-3</v>
      </c>
      <c r="P6" s="16" t="s">
        <v>127</v>
      </c>
    </row>
    <row r="7" spans="1:16" x14ac:dyDescent="0.2">
      <c r="A7" t="s">
        <v>115</v>
      </c>
      <c r="B7" s="19">
        <v>1.1847389559999999</v>
      </c>
      <c r="C7" s="19">
        <v>1.1024555460000001</v>
      </c>
      <c r="D7" s="19">
        <v>1.1055837559999999</v>
      </c>
      <c r="E7" s="19">
        <v>1.233635448</v>
      </c>
      <c r="F7" s="19">
        <v>1.2091974750000001</v>
      </c>
      <c r="G7" s="19">
        <v>0.95613160500000005</v>
      </c>
      <c r="H7" s="19">
        <v>1.578856153</v>
      </c>
      <c r="I7" s="19">
        <v>1.80155642</v>
      </c>
      <c r="J7" s="19">
        <v>1.831950207</v>
      </c>
      <c r="K7" s="15">
        <f t="shared" si="0"/>
        <v>1.3337895073333335</v>
      </c>
      <c r="L7" s="15">
        <f t="shared" si="1"/>
        <v>0.30240084929217459</v>
      </c>
      <c r="M7" s="16">
        <f>_xlfn.T.TEST(B7:J7, $B$3:$J$3, 2, 3)</f>
        <v>6.1807109142140021E-3</v>
      </c>
      <c r="N7" s="16">
        <f t="shared" si="3"/>
        <v>1.9840803692333779E-6</v>
      </c>
      <c r="O7" s="16">
        <f>_xlfn.T.TEST(B7:J7, B5:J5, 2, 3)</f>
        <v>8.5710661579367869E-4</v>
      </c>
      <c r="P7" s="16">
        <f>_xlfn.T.TEST(B7:J7, B6:J6, 2, 3)</f>
        <v>0.1094960631712811</v>
      </c>
    </row>
  </sheetData>
  <mergeCells count="1">
    <mergeCell ref="B2:J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DC395-3095-4D56-B186-F751714177E0}">
  <dimension ref="A1:AV57"/>
  <sheetViews>
    <sheetView zoomScaleNormal="100" workbookViewId="0">
      <selection activeCell="F18" sqref="F18"/>
    </sheetView>
  </sheetViews>
  <sheetFormatPr baseColWidth="10" defaultColWidth="8.83203125" defaultRowHeight="15" x14ac:dyDescent="0.2"/>
  <cols>
    <col min="1" max="35" width="8.83203125" style="4"/>
    <col min="36" max="36" width="17.1640625" style="4" bestFit="1" customWidth="1"/>
    <col min="37" max="37" width="13.83203125" style="4" bestFit="1" customWidth="1"/>
    <col min="38" max="38" width="13.6640625" style="4" bestFit="1" customWidth="1"/>
    <col min="39" max="39" width="11" style="4" bestFit="1" customWidth="1"/>
    <col min="40" max="16384" width="8.83203125" style="4"/>
  </cols>
  <sheetData>
    <row r="1" spans="1:46" x14ac:dyDescent="0.2">
      <c r="A1" s="2" t="s">
        <v>141</v>
      </c>
    </row>
    <row r="2" spans="1:46" x14ac:dyDescent="0.2">
      <c r="A2" s="3" t="s">
        <v>6</v>
      </c>
      <c r="B2" s="3" t="s">
        <v>7</v>
      </c>
      <c r="C2" s="3" t="s">
        <v>8</v>
      </c>
      <c r="D2" s="3" t="s">
        <v>9</v>
      </c>
      <c r="E2" s="3" t="s">
        <v>10</v>
      </c>
      <c r="F2" s="3" t="s">
        <v>11</v>
      </c>
      <c r="G2" s="3" t="s">
        <v>12</v>
      </c>
      <c r="H2" s="3" t="s">
        <v>13</v>
      </c>
      <c r="I2" s="3"/>
      <c r="J2" s="3" t="s">
        <v>7</v>
      </c>
      <c r="K2" s="3" t="s">
        <v>8</v>
      </c>
      <c r="L2" s="3" t="s">
        <v>14</v>
      </c>
      <c r="M2" s="3" t="s">
        <v>15</v>
      </c>
      <c r="N2" s="3" t="s">
        <v>11</v>
      </c>
      <c r="O2" s="3" t="s">
        <v>12</v>
      </c>
      <c r="P2" s="3" t="s">
        <v>16</v>
      </c>
      <c r="Q2" s="3"/>
      <c r="R2" s="3" t="s">
        <v>7</v>
      </c>
      <c r="S2" s="3" t="s">
        <v>8</v>
      </c>
      <c r="T2" s="3" t="s">
        <v>17</v>
      </c>
      <c r="U2" s="3" t="s">
        <v>18</v>
      </c>
      <c r="V2" s="3" t="s">
        <v>19</v>
      </c>
      <c r="W2" s="3" t="s">
        <v>11</v>
      </c>
      <c r="X2" s="3" t="s">
        <v>12</v>
      </c>
      <c r="Y2" s="3"/>
      <c r="Z2" s="3" t="s">
        <v>7</v>
      </c>
      <c r="AA2" s="3" t="s">
        <v>8</v>
      </c>
      <c r="AB2" s="3" t="s">
        <v>20</v>
      </c>
      <c r="AC2" s="3" t="s">
        <v>21</v>
      </c>
      <c r="AD2" s="3" t="s">
        <v>22</v>
      </c>
      <c r="AE2" s="3" t="s">
        <v>11</v>
      </c>
      <c r="AF2" s="3" t="s">
        <v>12</v>
      </c>
      <c r="AG2" s="3"/>
      <c r="AH2" s="3" t="s">
        <v>7</v>
      </c>
      <c r="AI2" s="3" t="s">
        <v>8</v>
      </c>
      <c r="AJ2" s="3" t="s">
        <v>23</v>
      </c>
      <c r="AK2" s="3" t="s">
        <v>24</v>
      </c>
      <c r="AL2" s="3" t="s">
        <v>25</v>
      </c>
      <c r="AM2" s="3" t="s">
        <v>26</v>
      </c>
      <c r="AN2" s="3" t="s">
        <v>11</v>
      </c>
      <c r="AO2" s="3" t="s">
        <v>12</v>
      </c>
      <c r="AP2" s="3"/>
      <c r="AQ2" s="3" t="s">
        <v>7</v>
      </c>
      <c r="AR2" s="3" t="s">
        <v>8</v>
      </c>
      <c r="AS2" s="3" t="s">
        <v>27</v>
      </c>
      <c r="AT2" s="3" t="s">
        <v>28</v>
      </c>
    </row>
    <row r="3" spans="1:46" x14ac:dyDescent="0.2">
      <c r="A3" s="3" t="s">
        <v>29</v>
      </c>
      <c r="B3" s="3" t="s">
        <v>30</v>
      </c>
      <c r="C3" s="3" t="s">
        <v>31</v>
      </c>
      <c r="D3" s="3">
        <v>3590.51</v>
      </c>
      <c r="E3" s="3">
        <v>3474.44</v>
      </c>
      <c r="F3" s="5">
        <f>D3/E3</f>
        <v>1.0334068223944004</v>
      </c>
      <c r="G3" s="5">
        <f>ABS(1-F3)</f>
        <v>3.3406822394400404E-2</v>
      </c>
      <c r="H3" s="6">
        <f>(D3+E3)/2</f>
        <v>3532.4750000000004</v>
      </c>
      <c r="I3" s="6"/>
      <c r="J3" s="3" t="s">
        <v>30</v>
      </c>
      <c r="K3" s="3" t="s">
        <v>31</v>
      </c>
      <c r="L3" s="3">
        <v>4693.68</v>
      </c>
      <c r="M3" s="3">
        <v>4620.3500000000004</v>
      </c>
      <c r="N3" s="5">
        <f>L3/M3</f>
        <v>1.0158710920168386</v>
      </c>
      <c r="O3" s="5">
        <f>ABS(1-N3)</f>
        <v>1.5871092016838562E-2</v>
      </c>
      <c r="P3" s="6">
        <f t="shared" ref="P3:P5" si="0">(L3+M3)/2</f>
        <v>4657.0150000000003</v>
      </c>
      <c r="Q3" s="6"/>
      <c r="R3" s="3" t="s">
        <v>30</v>
      </c>
      <c r="S3" s="3" t="s">
        <v>31</v>
      </c>
      <c r="T3" s="6">
        <v>1082.02</v>
      </c>
      <c r="U3" s="6">
        <v>1085.57</v>
      </c>
      <c r="V3" s="6">
        <f>AVERAGE(T3:U3)</f>
        <v>1083.7950000000001</v>
      </c>
      <c r="W3" s="6">
        <f>T3/U3</f>
        <v>0.99672982856932302</v>
      </c>
      <c r="X3" s="6">
        <f>ABS(1-W3)</f>
        <v>3.2701714306769825E-3</v>
      </c>
      <c r="Y3" s="6"/>
      <c r="Z3" s="3" t="s">
        <v>30</v>
      </c>
      <c r="AA3" s="3" t="s">
        <v>31</v>
      </c>
      <c r="AB3" s="6">
        <v>4088.07</v>
      </c>
      <c r="AC3" s="6">
        <f>AB3/T3</f>
        <v>3.7781833977190811</v>
      </c>
      <c r="AD3" s="6">
        <f>AB3/U3</f>
        <v>3.7658280903120023</v>
      </c>
      <c r="AE3" s="6">
        <f>AC3/AD3</f>
        <v>1.0032809005378829</v>
      </c>
      <c r="AF3" s="6">
        <f>ABS(1-AE3)</f>
        <v>3.2809005378828804E-3</v>
      </c>
      <c r="AG3" s="6"/>
      <c r="AH3" s="3" t="s">
        <v>30</v>
      </c>
      <c r="AI3" s="3" t="s">
        <v>31</v>
      </c>
      <c r="AJ3" s="5">
        <f>5493.67/AB3</f>
        <v>1.3438297289429975</v>
      </c>
      <c r="AK3" s="6">
        <f>T3*AJ3</f>
        <v>1454.0506433109022</v>
      </c>
      <c r="AL3" s="6">
        <f>U3*AJ3</f>
        <v>1458.8212388486497</v>
      </c>
      <c r="AM3" s="6">
        <f>AVERAGE(AK3:AL3)</f>
        <v>1456.4359410797761</v>
      </c>
      <c r="AN3" s="7">
        <f>AK3/AL3</f>
        <v>0.99672982856932313</v>
      </c>
      <c r="AO3" s="7">
        <f>ABS(1-AN3)</f>
        <v>3.2701714306768714E-3</v>
      </c>
      <c r="AP3" s="7"/>
      <c r="AQ3" s="3" t="s">
        <v>30</v>
      </c>
      <c r="AR3" s="3" t="s">
        <v>31</v>
      </c>
      <c r="AS3" s="7">
        <f>AJ3*P3</f>
        <v>6258.2352051334738</v>
      </c>
      <c r="AT3" s="7">
        <f>AJ3*H3</f>
        <v>4747.0449217479154</v>
      </c>
    </row>
    <row r="4" spans="1:46" x14ac:dyDescent="0.2">
      <c r="A4" s="3" t="s">
        <v>32</v>
      </c>
      <c r="B4" s="3" t="s">
        <v>30</v>
      </c>
      <c r="C4" s="8" t="s">
        <v>31</v>
      </c>
      <c r="D4" s="3">
        <v>3600.56</v>
      </c>
      <c r="E4" s="3">
        <v>3682.66</v>
      </c>
      <c r="F4" s="5">
        <f>D4/E4</f>
        <v>0.97770633183622713</v>
      </c>
      <c r="G4" s="5">
        <f>ABS(1-F4)</f>
        <v>2.2293668163772873E-2</v>
      </c>
      <c r="H4" s="6">
        <f t="shared" ref="H4:H5" si="1">(D4+E4)/2</f>
        <v>3641.6099999999997</v>
      </c>
      <c r="I4" s="6"/>
      <c r="J4" s="3" t="s">
        <v>30</v>
      </c>
      <c r="K4" s="8" t="s">
        <v>31</v>
      </c>
      <c r="L4" s="3">
        <v>4665.93</v>
      </c>
      <c r="M4" s="3">
        <v>4710.66</v>
      </c>
      <c r="N4" s="5">
        <f t="shared" ref="N4:N12" si="2">L4/M4</f>
        <v>0.99050451529085104</v>
      </c>
      <c r="O4" s="5">
        <f t="shared" ref="O4:O12" si="3">ABS(1-N4)</f>
        <v>9.4954847091489603E-3</v>
      </c>
      <c r="P4" s="6">
        <f t="shared" si="0"/>
        <v>4688.2950000000001</v>
      </c>
      <c r="Q4" s="6"/>
      <c r="R4" s="3" t="s">
        <v>30</v>
      </c>
      <c r="S4" s="8" t="s">
        <v>31</v>
      </c>
      <c r="T4" s="3">
        <v>1115.02</v>
      </c>
      <c r="U4" s="6">
        <v>1139.2</v>
      </c>
      <c r="V4" s="6">
        <f t="shared" ref="V4:V5" si="4">AVERAGE(T4:U4)</f>
        <v>1127.1100000000001</v>
      </c>
      <c r="W4" s="6">
        <f t="shared" ref="W4:W39" si="5">T4/U4</f>
        <v>0.97877457865168538</v>
      </c>
      <c r="X4" s="6">
        <f t="shared" ref="X4:X39" si="6">ABS(1-W4)</f>
        <v>2.1225421348314621E-2</v>
      </c>
      <c r="Y4" s="6"/>
      <c r="Z4" s="3" t="s">
        <v>30</v>
      </c>
      <c r="AA4" s="8" t="s">
        <v>31</v>
      </c>
      <c r="AB4" s="3">
        <v>4240.5600000000004</v>
      </c>
      <c r="AC4" s="6">
        <f>AB4/T4</f>
        <v>3.8031246076303566</v>
      </c>
      <c r="AD4" s="6">
        <f>AB4/U4</f>
        <v>3.7224016853932587</v>
      </c>
      <c r="AE4" s="6">
        <f>AC4/AD4</f>
        <v>1.0216857096733691</v>
      </c>
      <c r="AF4" s="6">
        <f>ABS(1-AE4)</f>
        <v>2.1685709673369136E-2</v>
      </c>
      <c r="AG4" s="6"/>
      <c r="AH4" s="3" t="s">
        <v>30</v>
      </c>
      <c r="AI4" s="8" t="s">
        <v>31</v>
      </c>
      <c r="AJ4" s="5">
        <f>5493.67/AB4</f>
        <v>1.2955057822551737</v>
      </c>
      <c r="AK4" s="6">
        <f>T4*AJ4</f>
        <v>1444.5148573301637</v>
      </c>
      <c r="AL4" s="6">
        <f>U4*AJ4</f>
        <v>1475.840187145094</v>
      </c>
      <c r="AM4" s="6">
        <f>AVERAGE(AK4:AL4)</f>
        <v>1460.1775222376289</v>
      </c>
      <c r="AN4" s="7">
        <f t="shared" ref="AN4:AN39" si="7">AK4/AL4</f>
        <v>0.97877457865168527</v>
      </c>
      <c r="AO4" s="7">
        <f t="shared" ref="AO4:AO39" si="8">ABS(1-AN4)</f>
        <v>2.1225421348314732E-2</v>
      </c>
      <c r="AP4" s="7"/>
      <c r="AQ4" s="3" t="s">
        <v>30</v>
      </c>
      <c r="AR4" s="8" t="s">
        <v>31</v>
      </c>
      <c r="AS4" s="7">
        <f t="shared" ref="AS4:AS39" si="9">AJ4*P4</f>
        <v>6073.7132814180195</v>
      </c>
      <c r="AT4" s="7">
        <f t="shared" ref="AT4:AT39" si="10">AJ4*H4</f>
        <v>4717.7268117182621</v>
      </c>
    </row>
    <row r="5" spans="1:46" x14ac:dyDescent="0.2">
      <c r="A5" s="3" t="s">
        <v>33</v>
      </c>
      <c r="B5" s="3" t="s">
        <v>30</v>
      </c>
      <c r="C5" s="3" t="s">
        <v>31</v>
      </c>
      <c r="D5" s="6">
        <v>3938.5</v>
      </c>
      <c r="E5" s="6">
        <v>4003.1</v>
      </c>
      <c r="F5" s="5">
        <f>D5/E5</f>
        <v>0.98386250655741803</v>
      </c>
      <c r="G5" s="5">
        <f>ABS(1-F5)</f>
        <v>1.6137493442581974E-2</v>
      </c>
      <c r="H5" s="6">
        <f t="shared" si="1"/>
        <v>3970.8</v>
      </c>
      <c r="I5" s="6"/>
      <c r="J5" s="3" t="s">
        <v>30</v>
      </c>
      <c r="K5" s="3" t="s">
        <v>31</v>
      </c>
      <c r="L5" s="3">
        <v>4648.78</v>
      </c>
      <c r="M5" s="3">
        <v>4736.0600000000004</v>
      </c>
      <c r="N5" s="5">
        <f t="shared" si="2"/>
        <v>0.98157117941917948</v>
      </c>
      <c r="O5" s="5">
        <f t="shared" si="3"/>
        <v>1.8428820580820515E-2</v>
      </c>
      <c r="P5" s="6">
        <f t="shared" si="0"/>
        <v>4692.42</v>
      </c>
      <c r="Q5" s="6"/>
      <c r="R5" s="3" t="s">
        <v>30</v>
      </c>
      <c r="S5" s="3" t="s">
        <v>31</v>
      </c>
      <c r="T5" s="3">
        <v>1091.1400000000001</v>
      </c>
      <c r="U5" s="6">
        <v>1069.7</v>
      </c>
      <c r="V5" s="6">
        <f t="shared" si="4"/>
        <v>1080.42</v>
      </c>
      <c r="W5" s="6">
        <f t="shared" si="5"/>
        <v>1.0200430027110405</v>
      </c>
      <c r="X5" s="6">
        <f t="shared" si="6"/>
        <v>2.0043002711040536E-2</v>
      </c>
      <c r="Y5" s="6"/>
      <c r="Z5" s="3" t="s">
        <v>30</v>
      </c>
      <c r="AA5" s="3" t="s">
        <v>31</v>
      </c>
      <c r="AB5" s="3">
        <v>4285.21</v>
      </c>
      <c r="AC5" s="6">
        <f>AB5/T5</f>
        <v>3.9272778928460141</v>
      </c>
      <c r="AD5" s="6">
        <f>AB5/U5</f>
        <v>4.0059923342993358</v>
      </c>
      <c r="AE5" s="6">
        <f>AC5/AD5</f>
        <v>0.9803508257418847</v>
      </c>
      <c r="AF5" s="6">
        <f>ABS(1-AE5)</f>
        <v>1.9649174258115298E-2</v>
      </c>
      <c r="AG5" s="6"/>
      <c r="AH5" s="3" t="s">
        <v>30</v>
      </c>
      <c r="AI5" s="3" t="s">
        <v>31</v>
      </c>
      <c r="AJ5" s="5">
        <f>5493.67/AB5</f>
        <v>1.2820071828451816</v>
      </c>
      <c r="AK5" s="6">
        <f>T5*AJ5</f>
        <v>1398.8493174896914</v>
      </c>
      <c r="AL5" s="6">
        <f>U5*AJ5</f>
        <v>1371.3630834894907</v>
      </c>
      <c r="AM5" s="6">
        <f>AVERAGE(AK5:AL5)</f>
        <v>1385.1062004895912</v>
      </c>
      <c r="AN5" s="7">
        <f t="shared" si="7"/>
        <v>1.0200430027110405</v>
      </c>
      <c r="AO5" s="7">
        <f t="shared" si="8"/>
        <v>2.0043002711040536E-2</v>
      </c>
      <c r="AP5" s="7"/>
      <c r="AQ5" s="3" t="s">
        <v>30</v>
      </c>
      <c r="AR5" s="3" t="s">
        <v>31</v>
      </c>
      <c r="AS5" s="7">
        <f t="shared" si="9"/>
        <v>6015.7161449263867</v>
      </c>
      <c r="AT5" s="7">
        <f t="shared" si="10"/>
        <v>5090.5941216416468</v>
      </c>
    </row>
    <row r="6" spans="1:46" x14ac:dyDescent="0.2">
      <c r="A6" s="3" t="s">
        <v>34</v>
      </c>
      <c r="B6" s="3" t="s">
        <v>30</v>
      </c>
      <c r="C6" s="3" t="s">
        <v>35</v>
      </c>
      <c r="D6" s="3">
        <v>4426.8500000000004</v>
      </c>
      <c r="E6" s="3">
        <v>4384.67</v>
      </c>
      <c r="F6" s="5">
        <f t="shared" ref="F6:F12" si="11">D6/E6</f>
        <v>1.0096198801734224</v>
      </c>
      <c r="G6" s="5">
        <f t="shared" ref="G6:G12" si="12">ABS(1-F6)</f>
        <v>9.6198801734224126E-3</v>
      </c>
      <c r="H6" s="6">
        <f>(D6+E6)/2</f>
        <v>4405.76</v>
      </c>
      <c r="I6" s="6"/>
      <c r="J6" s="3" t="s">
        <v>30</v>
      </c>
      <c r="K6" s="3" t="s">
        <v>35</v>
      </c>
      <c r="L6" s="3">
        <v>5324.26</v>
      </c>
      <c r="M6" s="3">
        <v>5139.04</v>
      </c>
      <c r="N6" s="5">
        <f t="shared" si="2"/>
        <v>1.0360417509885116</v>
      </c>
      <c r="O6" s="5">
        <f t="shared" si="3"/>
        <v>3.6041750988511589E-2</v>
      </c>
      <c r="P6" s="6">
        <f>(L6+M6)/2</f>
        <v>5231.6499999999996</v>
      </c>
      <c r="Q6" s="6"/>
      <c r="R6" s="3" t="s">
        <v>30</v>
      </c>
      <c r="S6" s="3" t="s">
        <v>35</v>
      </c>
      <c r="T6" s="6">
        <v>1135.78</v>
      </c>
      <c r="U6" s="6">
        <v>1156.8</v>
      </c>
      <c r="V6" s="6">
        <f>AVERAGE(T6:U6)</f>
        <v>1146.29</v>
      </c>
      <c r="W6" s="6">
        <f t="shared" si="5"/>
        <v>0.98182918395574004</v>
      </c>
      <c r="X6" s="6">
        <f t="shared" si="6"/>
        <v>1.8170816044259963E-2</v>
      </c>
      <c r="Y6" s="6"/>
      <c r="Z6" s="3" t="s">
        <v>30</v>
      </c>
      <c r="AA6" s="3" t="s">
        <v>35</v>
      </c>
      <c r="AB6" s="6">
        <v>4773.1400000000003</v>
      </c>
      <c r="AC6" s="6">
        <f>AB6/T6</f>
        <v>4.2025216151015163</v>
      </c>
      <c r="AD6" s="6">
        <f>AB6/U6</f>
        <v>4.1261583679114802</v>
      </c>
      <c r="AE6" s="6">
        <f>AC6/AD6</f>
        <v>1.018507105249256</v>
      </c>
      <c r="AF6" s="6">
        <f>ABS(1-AE6)</f>
        <v>1.8507105249256028E-2</v>
      </c>
      <c r="AG6" s="6"/>
      <c r="AH6" s="3" t="s">
        <v>30</v>
      </c>
      <c r="AI6" s="3" t="s">
        <v>35</v>
      </c>
      <c r="AJ6" s="5">
        <f>5493.67/AB6</f>
        <v>1.1509551364510573</v>
      </c>
      <c r="AK6" s="6">
        <f>T6*AJ6</f>
        <v>1307.2318248783818</v>
      </c>
      <c r="AL6" s="6">
        <f>U6*AJ6</f>
        <v>1331.424901846583</v>
      </c>
      <c r="AM6" s="6">
        <f>AVERAGE(AK6:AL6)</f>
        <v>1319.3283633624824</v>
      </c>
      <c r="AN6" s="7">
        <f t="shared" si="7"/>
        <v>0.98182918395573993</v>
      </c>
      <c r="AO6" s="7">
        <f t="shared" si="8"/>
        <v>1.8170816044260074E-2</v>
      </c>
      <c r="AP6" s="7"/>
      <c r="AQ6" s="3" t="s">
        <v>30</v>
      </c>
      <c r="AR6" s="3" t="s">
        <v>35</v>
      </c>
      <c r="AS6" s="7">
        <f t="shared" si="9"/>
        <v>6021.3944396141733</v>
      </c>
      <c r="AT6" s="7">
        <f t="shared" si="10"/>
        <v>5070.83210197061</v>
      </c>
    </row>
    <row r="7" spans="1:46" x14ac:dyDescent="0.2">
      <c r="A7" s="3" t="s">
        <v>36</v>
      </c>
      <c r="B7" s="3" t="s">
        <v>30</v>
      </c>
      <c r="C7" s="3" t="s">
        <v>35</v>
      </c>
      <c r="D7" s="3">
        <v>4459.74</v>
      </c>
      <c r="E7" s="3">
        <v>4330.55</v>
      </c>
      <c r="F7" s="5">
        <f t="shared" si="11"/>
        <v>1.0298322383992795</v>
      </c>
      <c r="G7" s="5">
        <f t="shared" si="12"/>
        <v>2.9832238399279509E-2</v>
      </c>
      <c r="H7" s="6">
        <f t="shared" ref="H7" si="13">(D7+E7)/2</f>
        <v>4395.1450000000004</v>
      </c>
      <c r="I7" s="6"/>
      <c r="J7" s="3" t="s">
        <v>30</v>
      </c>
      <c r="K7" s="3" t="s">
        <v>35</v>
      </c>
      <c r="L7" s="3">
        <v>5349.47</v>
      </c>
      <c r="M7" s="3">
        <v>5393.72</v>
      </c>
      <c r="N7" s="5">
        <f t="shared" si="2"/>
        <v>0.99179601462441502</v>
      </c>
      <c r="O7" s="5">
        <f t="shared" si="3"/>
        <v>8.2039853755849768E-3</v>
      </c>
      <c r="P7" s="6">
        <f t="shared" ref="P7:P8" si="14">(L7+M7)/2</f>
        <v>5371.5950000000003</v>
      </c>
      <c r="Q7" s="6"/>
      <c r="R7" s="3" t="s">
        <v>30</v>
      </c>
      <c r="S7" s="3" t="s">
        <v>35</v>
      </c>
      <c r="T7" s="3">
        <v>1228.57</v>
      </c>
      <c r="U7" s="3">
        <v>1119.05</v>
      </c>
      <c r="V7" s="6">
        <f t="shared" ref="V7:V8" si="15">AVERAGE(T7:U7)</f>
        <v>1173.81</v>
      </c>
      <c r="W7" s="6">
        <f t="shared" si="5"/>
        <v>1.0978687279388768</v>
      </c>
      <c r="X7" s="6">
        <f t="shared" si="6"/>
        <v>9.7868727938876798E-2</v>
      </c>
      <c r="Y7" s="6"/>
      <c r="Z7" s="3" t="s">
        <v>30</v>
      </c>
      <c r="AA7" s="3" t="s">
        <v>35</v>
      </c>
      <c r="AB7" s="3">
        <v>4903.3900000000003</v>
      </c>
      <c r="AC7" s="6">
        <f t="shared" ref="AC7:AC8" si="16">AB7/T7</f>
        <v>3.9911360362046939</v>
      </c>
      <c r="AD7" s="6">
        <f t="shared" ref="AD7:AD8" si="17">AB7/U7</f>
        <v>4.3817434430990581</v>
      </c>
      <c r="AE7" s="6">
        <f t="shared" ref="AE7:AE8" si="18">AC7/AD7</f>
        <v>0.91085571029733758</v>
      </c>
      <c r="AF7" s="6">
        <f t="shared" ref="AF7:AF8" si="19">ABS(1-AE7)</f>
        <v>8.9144289702662416E-2</v>
      </c>
      <c r="AG7" s="6"/>
      <c r="AH7" s="3" t="s">
        <v>30</v>
      </c>
      <c r="AI7" s="3" t="s">
        <v>35</v>
      </c>
      <c r="AJ7" s="5">
        <f t="shared" ref="AJ7:AJ8" si="20">5493.67/AB7</f>
        <v>1.1203820214178353</v>
      </c>
      <c r="AK7" s="6">
        <f t="shared" ref="AK7:AK8" si="21">T7*AJ7</f>
        <v>1376.4677400533099</v>
      </c>
      <c r="AL7" s="6">
        <f t="shared" ref="AL7:AL8" si="22">U7*AJ7</f>
        <v>1253.7635010676286</v>
      </c>
      <c r="AM7" s="6">
        <f t="shared" ref="AM7:AM8" si="23">AVERAGE(AK7:AL7)</f>
        <v>1315.1156205604693</v>
      </c>
      <c r="AN7" s="7">
        <f t="shared" si="7"/>
        <v>1.0978687279388768</v>
      </c>
      <c r="AO7" s="7">
        <f t="shared" si="8"/>
        <v>9.7868727938876798E-2</v>
      </c>
      <c r="AP7" s="7"/>
      <c r="AQ7" s="3" t="s">
        <v>30</v>
      </c>
      <c r="AR7" s="3" t="s">
        <v>35</v>
      </c>
      <c r="AS7" s="7">
        <f t="shared" si="9"/>
        <v>6018.2384643379373</v>
      </c>
      <c r="AT7" s="7">
        <f t="shared" si="10"/>
        <v>4924.2414395244923</v>
      </c>
    </row>
    <row r="8" spans="1:46" x14ac:dyDescent="0.2">
      <c r="A8" s="3" t="s">
        <v>37</v>
      </c>
      <c r="B8" s="3" t="s">
        <v>30</v>
      </c>
      <c r="C8" s="3" t="s">
        <v>35</v>
      </c>
      <c r="D8" s="3">
        <v>4672.33</v>
      </c>
      <c r="E8" s="3">
        <v>4473.62</v>
      </c>
      <c r="F8" s="5">
        <f t="shared" si="11"/>
        <v>1.0444181669431021</v>
      </c>
      <c r="G8" s="5">
        <f t="shared" si="12"/>
        <v>4.4418166943102078E-2</v>
      </c>
      <c r="H8" s="6">
        <f>(D8+E8)/2</f>
        <v>4572.9750000000004</v>
      </c>
      <c r="I8" s="6"/>
      <c r="J8" s="3" t="s">
        <v>30</v>
      </c>
      <c r="K8" s="3" t="s">
        <v>35</v>
      </c>
      <c r="L8" s="3">
        <v>5579.19</v>
      </c>
      <c r="M8" s="3">
        <v>5441.08</v>
      </c>
      <c r="N8" s="5">
        <f t="shared" si="2"/>
        <v>1.0253828284090658</v>
      </c>
      <c r="O8" s="5">
        <f t="shared" si="3"/>
        <v>2.5382828409065805E-2</v>
      </c>
      <c r="P8" s="6">
        <f t="shared" si="14"/>
        <v>5510.1350000000002</v>
      </c>
      <c r="Q8" s="6"/>
      <c r="R8" s="3" t="s">
        <v>30</v>
      </c>
      <c r="S8" s="3" t="s">
        <v>35</v>
      </c>
      <c r="T8" s="6">
        <v>1198.7</v>
      </c>
      <c r="U8" s="3">
        <v>1192.22</v>
      </c>
      <c r="V8" s="6">
        <f t="shared" si="15"/>
        <v>1195.46</v>
      </c>
      <c r="W8" s="6">
        <f t="shared" si="5"/>
        <v>1.0054352384626999</v>
      </c>
      <c r="X8" s="6">
        <f t="shared" si="6"/>
        <v>5.4352384626998873E-3</v>
      </c>
      <c r="Y8" s="6"/>
      <c r="Z8" s="3" t="s">
        <v>30</v>
      </c>
      <c r="AA8" s="3" t="s">
        <v>35</v>
      </c>
      <c r="AB8" s="3">
        <v>5001.93</v>
      </c>
      <c r="AC8" s="6">
        <f t="shared" si="16"/>
        <v>4.1727955284891971</v>
      </c>
      <c r="AD8" s="6">
        <f t="shared" si="17"/>
        <v>4.195475667242623</v>
      </c>
      <c r="AE8" s="6">
        <f t="shared" si="18"/>
        <v>0.99459414365562704</v>
      </c>
      <c r="AF8" s="6">
        <f t="shared" si="19"/>
        <v>5.4058563443729613E-3</v>
      </c>
      <c r="AG8" s="6"/>
      <c r="AH8" s="3" t="s">
        <v>30</v>
      </c>
      <c r="AI8" s="3" t="s">
        <v>35</v>
      </c>
      <c r="AJ8" s="5">
        <f t="shared" si="20"/>
        <v>1.0983100523198046</v>
      </c>
      <c r="AK8" s="6">
        <f t="shared" si="21"/>
        <v>1316.5442597157498</v>
      </c>
      <c r="AL8" s="6">
        <f t="shared" si="22"/>
        <v>1309.4272105767175</v>
      </c>
      <c r="AM8" s="6">
        <f t="shared" si="23"/>
        <v>1312.9857351462338</v>
      </c>
      <c r="AN8" s="7">
        <f t="shared" si="7"/>
        <v>1.0054352384626999</v>
      </c>
      <c r="AO8" s="7">
        <f t="shared" si="8"/>
        <v>5.4352384626998873E-3</v>
      </c>
      <c r="AP8" s="7"/>
      <c r="AQ8" s="3" t="s">
        <v>30</v>
      </c>
      <c r="AR8" s="3" t="s">
        <v>35</v>
      </c>
      <c r="AS8" s="7">
        <f t="shared" si="9"/>
        <v>6051.8366601391872</v>
      </c>
      <c r="AT8" s="7">
        <f t="shared" si="10"/>
        <v>5022.5444115071587</v>
      </c>
    </row>
    <row r="9" spans="1:46" x14ac:dyDescent="0.2">
      <c r="A9" s="3" t="s">
        <v>38</v>
      </c>
      <c r="B9" s="3" t="s">
        <v>30</v>
      </c>
      <c r="C9" s="3" t="s">
        <v>39</v>
      </c>
      <c r="D9" s="3">
        <v>5028.13</v>
      </c>
      <c r="E9" s="3">
        <v>5016.97</v>
      </c>
      <c r="F9" s="5">
        <f t="shared" si="11"/>
        <v>1.002224450215967</v>
      </c>
      <c r="G9" s="5">
        <f t="shared" si="12"/>
        <v>2.2244502159669555E-3</v>
      </c>
      <c r="H9" s="6">
        <f t="shared" ref="H9:H12" si="24">(D9+E9)/2</f>
        <v>5022.55</v>
      </c>
      <c r="I9" s="6"/>
      <c r="J9" s="3" t="s">
        <v>30</v>
      </c>
      <c r="K9" s="3" t="s">
        <v>39</v>
      </c>
      <c r="L9" s="3">
        <v>5852.15</v>
      </c>
      <c r="M9" s="3">
        <v>5806.79</v>
      </c>
      <c r="N9" s="5">
        <f t="shared" si="2"/>
        <v>1.0078115447605303</v>
      </c>
      <c r="O9" s="5">
        <f t="shared" si="3"/>
        <v>7.8115447605302535E-3</v>
      </c>
      <c r="P9" s="6">
        <f>(L9+M9)/2</f>
        <v>5829.4699999999993</v>
      </c>
      <c r="Q9" s="6"/>
      <c r="R9" s="3" t="s">
        <v>30</v>
      </c>
      <c r="S9" s="3" t="s">
        <v>39</v>
      </c>
      <c r="T9" s="3">
        <v>1251.19</v>
      </c>
      <c r="U9" s="9">
        <v>1246.3</v>
      </c>
      <c r="V9" s="6">
        <f>AVERAGE(T9:U9)</f>
        <v>1248.7449999999999</v>
      </c>
      <c r="W9" s="6">
        <f t="shared" si="5"/>
        <v>1.0039236138971357</v>
      </c>
      <c r="X9" s="6">
        <f t="shared" si="6"/>
        <v>3.9236138971356915E-3</v>
      </c>
      <c r="Y9" s="6"/>
      <c r="Z9" s="3" t="s">
        <v>30</v>
      </c>
      <c r="AA9" s="3" t="s">
        <v>39</v>
      </c>
      <c r="AB9" s="3">
        <v>5132.28</v>
      </c>
      <c r="AC9" s="6">
        <f>AB9/T9</f>
        <v>4.1019189731375727</v>
      </c>
      <c r="AD9" s="6">
        <f>AB9/U9</f>
        <v>4.1180133194254998</v>
      </c>
      <c r="AE9" s="6">
        <f>AC9/AD9</f>
        <v>0.99609172068191065</v>
      </c>
      <c r="AF9" s="6">
        <f>ABS(1-AE9)</f>
        <v>3.9082793180893471E-3</v>
      </c>
      <c r="AG9" s="6"/>
      <c r="AH9" s="3" t="s">
        <v>30</v>
      </c>
      <c r="AI9" s="3" t="s">
        <v>39</v>
      </c>
      <c r="AJ9" s="5">
        <f>5493.67/AB9</f>
        <v>1.0704150981629998</v>
      </c>
      <c r="AK9" s="6">
        <f>T9*AJ9</f>
        <v>1339.2926666705639</v>
      </c>
      <c r="AL9" s="6">
        <f>U9*AJ9</f>
        <v>1334.0583368405466</v>
      </c>
      <c r="AM9" s="6">
        <f>AVERAGE(AK9:AL9)</f>
        <v>1336.6755017555552</v>
      </c>
      <c r="AN9" s="7">
        <f t="shared" si="7"/>
        <v>1.0039236138971357</v>
      </c>
      <c r="AO9" s="7">
        <f t="shared" si="8"/>
        <v>3.9236138971356915E-3</v>
      </c>
      <c r="AP9" s="7"/>
      <c r="AQ9" s="3" t="s">
        <v>30</v>
      </c>
      <c r="AR9" s="3" t="s">
        <v>39</v>
      </c>
      <c r="AS9" s="7">
        <f t="shared" si="9"/>
        <v>6239.9527022882621</v>
      </c>
      <c r="AT9" s="7">
        <f t="shared" si="10"/>
        <v>5376.2133512785749</v>
      </c>
    </row>
    <row r="10" spans="1:46" x14ac:dyDescent="0.2">
      <c r="A10" s="3" t="s">
        <v>40</v>
      </c>
      <c r="B10" s="3" t="s">
        <v>30</v>
      </c>
      <c r="C10" s="3" t="s">
        <v>39</v>
      </c>
      <c r="D10" s="6">
        <v>5572.3</v>
      </c>
      <c r="E10" s="3">
        <v>5626.61</v>
      </c>
      <c r="F10" s="5">
        <f t="shared" si="11"/>
        <v>0.99034765160549609</v>
      </c>
      <c r="G10" s="5">
        <f t="shared" si="12"/>
        <v>9.6523483945039068E-3</v>
      </c>
      <c r="H10" s="6">
        <f t="shared" si="24"/>
        <v>5599.4549999999999</v>
      </c>
      <c r="I10" s="6"/>
      <c r="J10" s="3" t="s">
        <v>30</v>
      </c>
      <c r="K10" s="3" t="s">
        <v>39</v>
      </c>
      <c r="L10" s="3">
        <v>6358.61</v>
      </c>
      <c r="M10" s="3">
        <v>6430.71</v>
      </c>
      <c r="N10" s="5">
        <f t="shared" si="2"/>
        <v>0.98878817424514553</v>
      </c>
      <c r="O10" s="5">
        <f t="shared" si="3"/>
        <v>1.1211825754854465E-2</v>
      </c>
      <c r="P10" s="6">
        <f t="shared" ref="P10:P12" si="25">(L10+M10)/2</f>
        <v>6394.66</v>
      </c>
      <c r="Q10" s="6"/>
      <c r="R10" s="3" t="s">
        <v>30</v>
      </c>
      <c r="S10" s="3" t="s">
        <v>39</v>
      </c>
      <c r="T10" s="6">
        <v>1359.6</v>
      </c>
      <c r="U10" s="3">
        <v>1385.87</v>
      </c>
      <c r="V10" s="6">
        <f t="shared" ref="V10:V12" si="26">AVERAGE(T10:U10)</f>
        <v>1372.7349999999999</v>
      </c>
      <c r="W10" s="6">
        <f t="shared" si="5"/>
        <v>0.98104439810371824</v>
      </c>
      <c r="X10" s="6">
        <f t="shared" si="6"/>
        <v>1.895560189628176E-2</v>
      </c>
      <c r="Y10" s="6"/>
      <c r="Z10" s="3" t="s">
        <v>30</v>
      </c>
      <c r="AA10" s="3" t="s">
        <v>39</v>
      </c>
      <c r="AB10" s="3">
        <v>5480.37</v>
      </c>
      <c r="AC10" s="6">
        <f t="shared" ref="AC10:AC12" si="27">AB10/T10</f>
        <v>4.0308693733451015</v>
      </c>
      <c r="AD10" s="6">
        <f t="shared" ref="AD10:AD12" si="28">AB10/U10</f>
        <v>3.9544618182080571</v>
      </c>
      <c r="AE10" s="6">
        <f t="shared" ref="AE10:AE12" si="29">AC10/AD10</f>
        <v>1.019321859370403</v>
      </c>
      <c r="AF10" s="6">
        <f t="shared" ref="AF10:AF12" si="30">ABS(1-AE10)</f>
        <v>1.9321859370402983E-2</v>
      </c>
      <c r="AG10" s="6"/>
      <c r="AH10" s="3" t="s">
        <v>30</v>
      </c>
      <c r="AI10" s="3" t="s">
        <v>39</v>
      </c>
      <c r="AJ10" s="5">
        <f t="shared" ref="AJ10:AJ12" si="31">5493.67/AB10</f>
        <v>1.0024268434430523</v>
      </c>
      <c r="AK10" s="6">
        <f t="shared" ref="AK10:AK29" si="32">T10*AJ10</f>
        <v>1362.8995363451738</v>
      </c>
      <c r="AL10" s="6">
        <f t="shared" ref="AL10:AL12" si="33">U10*AJ10</f>
        <v>1389.2332895224229</v>
      </c>
      <c r="AM10" s="6">
        <f t="shared" ref="AM10:AM12" si="34">AVERAGE(AK10:AL10)</f>
        <v>1376.0664129337983</v>
      </c>
      <c r="AN10" s="7">
        <f t="shared" si="7"/>
        <v>0.98104439810371824</v>
      </c>
      <c r="AO10" s="7">
        <f t="shared" si="8"/>
        <v>1.895560189628176E-2</v>
      </c>
      <c r="AP10" s="7"/>
      <c r="AQ10" s="3" t="s">
        <v>30</v>
      </c>
      <c r="AR10" s="3" t="s">
        <v>39</v>
      </c>
      <c r="AS10" s="7">
        <f t="shared" si="9"/>
        <v>6410.1788386915487</v>
      </c>
      <c r="AT10" s="7">
        <f t="shared" si="10"/>
        <v>5613.0440006514164</v>
      </c>
    </row>
    <row r="11" spans="1:46" x14ac:dyDescent="0.2">
      <c r="A11" s="3" t="s">
        <v>41</v>
      </c>
      <c r="B11" s="3" t="s">
        <v>30</v>
      </c>
      <c r="C11" s="3" t="s">
        <v>39</v>
      </c>
      <c r="D11" s="3">
        <v>5554.94</v>
      </c>
      <c r="E11" s="3">
        <v>5597.09</v>
      </c>
      <c r="F11" s="5">
        <f t="shared" si="11"/>
        <v>0.99246930101177566</v>
      </c>
      <c r="G11" s="5">
        <f t="shared" si="12"/>
        <v>7.530698988224338E-3</v>
      </c>
      <c r="H11" s="6">
        <f t="shared" si="24"/>
        <v>5576.0149999999994</v>
      </c>
      <c r="I11" s="6"/>
      <c r="J11" s="3" t="s">
        <v>30</v>
      </c>
      <c r="K11" s="3" t="s">
        <v>39</v>
      </c>
      <c r="L11" s="3">
        <v>6201.18</v>
      </c>
      <c r="M11" s="6">
        <v>6079.7</v>
      </c>
      <c r="N11" s="5">
        <f t="shared" si="2"/>
        <v>1.0199812490747899</v>
      </c>
      <c r="O11" s="5">
        <f t="shared" si="3"/>
        <v>1.9981249074789931E-2</v>
      </c>
      <c r="P11" s="6">
        <f t="shared" si="25"/>
        <v>6140.4400000000005</v>
      </c>
      <c r="Q11" s="6"/>
      <c r="R11" s="3" t="s">
        <v>30</v>
      </c>
      <c r="S11" s="3" t="s">
        <v>39</v>
      </c>
      <c r="T11" s="3">
        <v>1351.51</v>
      </c>
      <c r="U11" s="3">
        <v>1304.19</v>
      </c>
      <c r="V11" s="6">
        <f t="shared" si="26"/>
        <v>1327.85</v>
      </c>
      <c r="W11" s="6">
        <f t="shared" si="5"/>
        <v>1.0362830569165535</v>
      </c>
      <c r="X11" s="6">
        <f t="shared" si="6"/>
        <v>3.6283056916553535E-2</v>
      </c>
      <c r="Y11" s="6"/>
      <c r="Z11" s="3" t="s">
        <v>30</v>
      </c>
      <c r="AA11" s="3" t="s">
        <v>39</v>
      </c>
      <c r="AB11" s="3">
        <v>5354.91</v>
      </c>
      <c r="AC11" s="6">
        <f t="shared" si="27"/>
        <v>3.9621682414484538</v>
      </c>
      <c r="AD11" s="6">
        <f t="shared" si="28"/>
        <v>4.1059278172658891</v>
      </c>
      <c r="AE11" s="6">
        <f t="shared" si="29"/>
        <v>0.96498731048974851</v>
      </c>
      <c r="AF11" s="6">
        <f t="shared" si="30"/>
        <v>3.5012689510251493E-2</v>
      </c>
      <c r="AG11" s="6"/>
      <c r="AH11" s="3" t="s">
        <v>30</v>
      </c>
      <c r="AI11" s="3" t="s">
        <v>39</v>
      </c>
      <c r="AJ11" s="5">
        <f t="shared" si="31"/>
        <v>1.0259126670662999</v>
      </c>
      <c r="AK11" s="6">
        <f t="shared" si="32"/>
        <v>1386.531228666775</v>
      </c>
      <c r="AL11" s="6">
        <f t="shared" si="33"/>
        <v>1337.9850412611977</v>
      </c>
      <c r="AM11" s="6">
        <f t="shared" si="34"/>
        <v>1362.2581349639863</v>
      </c>
      <c r="AN11" s="7">
        <f t="shared" si="7"/>
        <v>1.0362830569165535</v>
      </c>
      <c r="AO11" s="7">
        <f t="shared" si="8"/>
        <v>3.6283056916553535E-2</v>
      </c>
      <c r="AP11" s="7"/>
      <c r="AQ11" s="3" t="s">
        <v>30</v>
      </c>
      <c r="AR11" s="3" t="s">
        <v>39</v>
      </c>
      <c r="AS11" s="7">
        <f t="shared" si="9"/>
        <v>6299.5551773605912</v>
      </c>
      <c r="AT11" s="7">
        <f t="shared" si="10"/>
        <v>5720.5044202516938</v>
      </c>
    </row>
    <row r="12" spans="1:46" x14ac:dyDescent="0.2">
      <c r="A12" s="3" t="s">
        <v>42</v>
      </c>
      <c r="B12" s="3" t="s">
        <v>30</v>
      </c>
      <c r="C12" s="3" t="s">
        <v>39</v>
      </c>
      <c r="D12" s="3">
        <v>5416.61</v>
      </c>
      <c r="E12" s="3">
        <v>5284.35</v>
      </c>
      <c r="F12" s="5">
        <f t="shared" si="11"/>
        <v>1.0250286222525002</v>
      </c>
      <c r="G12" s="5">
        <f t="shared" si="12"/>
        <v>2.5028622252500243E-2</v>
      </c>
      <c r="H12" s="6">
        <f t="shared" si="24"/>
        <v>5350.48</v>
      </c>
      <c r="I12" s="6"/>
      <c r="J12" s="3" t="s">
        <v>30</v>
      </c>
      <c r="K12" s="3" t="s">
        <v>39</v>
      </c>
      <c r="L12" s="3">
        <v>6022.06</v>
      </c>
      <c r="M12" s="6">
        <v>5834.94</v>
      </c>
      <c r="N12" s="5">
        <f t="shared" si="2"/>
        <v>1.0320688815994681</v>
      </c>
      <c r="O12" s="5">
        <f t="shared" si="3"/>
        <v>3.206888159946808E-2</v>
      </c>
      <c r="P12" s="6">
        <f t="shared" si="25"/>
        <v>5928.5</v>
      </c>
      <c r="Q12" s="6"/>
      <c r="R12" s="3" t="s">
        <v>30</v>
      </c>
      <c r="S12" s="3" t="s">
        <v>39</v>
      </c>
      <c r="T12" s="3">
        <v>1336.56</v>
      </c>
      <c r="U12" s="3">
        <v>1298.53</v>
      </c>
      <c r="V12" s="6">
        <f t="shared" si="26"/>
        <v>1317.5450000000001</v>
      </c>
      <c r="W12" s="6">
        <f t="shared" si="5"/>
        <v>1.0292869629504131</v>
      </c>
      <c r="X12" s="6">
        <f t="shared" si="6"/>
        <v>2.9286962950413109E-2</v>
      </c>
      <c r="Y12" s="6"/>
      <c r="Z12" s="3" t="s">
        <v>30</v>
      </c>
      <c r="AA12" s="3" t="s">
        <v>39</v>
      </c>
      <c r="AB12" s="3">
        <v>5174.04</v>
      </c>
      <c r="AC12" s="6">
        <f t="shared" si="27"/>
        <v>3.8711617884718983</v>
      </c>
      <c r="AD12" s="6">
        <f t="shared" si="28"/>
        <v>3.9845363603459298</v>
      </c>
      <c r="AE12" s="6">
        <f t="shared" si="29"/>
        <v>0.97154635781408993</v>
      </c>
      <c r="AF12" s="6">
        <f t="shared" si="30"/>
        <v>2.8453642185910066E-2</v>
      </c>
      <c r="AG12" s="6"/>
      <c r="AH12" s="3" t="s">
        <v>30</v>
      </c>
      <c r="AI12" s="3" t="s">
        <v>39</v>
      </c>
      <c r="AJ12" s="5">
        <f t="shared" si="31"/>
        <v>1.0617757110497794</v>
      </c>
      <c r="AK12" s="6">
        <f t="shared" si="32"/>
        <v>1419.1269443606932</v>
      </c>
      <c r="AL12" s="6">
        <f t="shared" si="33"/>
        <v>1378.74761406947</v>
      </c>
      <c r="AM12" s="6">
        <f t="shared" si="34"/>
        <v>1398.9372792150816</v>
      </c>
      <c r="AN12" s="7">
        <f t="shared" si="7"/>
        <v>1.0292869629504131</v>
      </c>
      <c r="AO12" s="7">
        <f t="shared" si="8"/>
        <v>2.9286962950413109E-2</v>
      </c>
      <c r="AP12" s="7"/>
      <c r="AQ12" s="3" t="s">
        <v>30</v>
      </c>
      <c r="AR12" s="3" t="s">
        <v>39</v>
      </c>
      <c r="AS12" s="7">
        <f t="shared" si="9"/>
        <v>6294.737302958617</v>
      </c>
      <c r="AT12" s="7">
        <f t="shared" si="10"/>
        <v>5681.009706457623</v>
      </c>
    </row>
    <row r="13" spans="1:46" x14ac:dyDescent="0.2">
      <c r="A13" s="3" t="s">
        <v>43</v>
      </c>
      <c r="B13" s="3" t="s">
        <v>44</v>
      </c>
      <c r="C13" s="3" t="s">
        <v>31</v>
      </c>
      <c r="D13" s="3">
        <v>3395.05</v>
      </c>
      <c r="E13" s="3">
        <v>3432.22</v>
      </c>
      <c r="F13" s="5">
        <f>D13/E13</f>
        <v>0.98917027463274509</v>
      </c>
      <c r="G13" s="5">
        <f>ABS(1-F13)</f>
        <v>1.0829725367254905E-2</v>
      </c>
      <c r="H13" s="6">
        <f>(D13+E13)/2</f>
        <v>3413.6350000000002</v>
      </c>
      <c r="I13" s="6"/>
      <c r="J13" s="3" t="s">
        <v>44</v>
      </c>
      <c r="K13" s="3" t="s">
        <v>31</v>
      </c>
      <c r="L13" s="3">
        <v>4577.74</v>
      </c>
      <c r="M13" s="3">
        <v>4589.47</v>
      </c>
      <c r="N13" s="5">
        <f>L13/M13</f>
        <v>0.99744414932443171</v>
      </c>
      <c r="O13" s="5">
        <f>ABS(1-N13)</f>
        <v>2.5558506755682942E-3</v>
      </c>
      <c r="P13" s="6">
        <f>(L13+M13)/2</f>
        <v>4583.6049999999996</v>
      </c>
      <c r="Q13" s="6"/>
      <c r="R13" s="3" t="s">
        <v>44</v>
      </c>
      <c r="S13" s="3" t="s">
        <v>31</v>
      </c>
      <c r="T13" s="6">
        <v>1091.56</v>
      </c>
      <c r="U13" s="6">
        <v>1032.95</v>
      </c>
      <c r="V13" s="6">
        <f>AVERAGE(T13:U13)</f>
        <v>1062.2550000000001</v>
      </c>
      <c r="W13" s="6">
        <f t="shared" si="5"/>
        <v>1.056740403698146</v>
      </c>
      <c r="X13" s="6">
        <f t="shared" si="6"/>
        <v>5.6740403698146036E-2</v>
      </c>
      <c r="Y13" s="6"/>
      <c r="Z13" s="3" t="s">
        <v>44</v>
      </c>
      <c r="AA13" s="3" t="s">
        <v>31</v>
      </c>
      <c r="AB13" s="6">
        <v>3985.18</v>
      </c>
      <c r="AC13" s="6">
        <f>AB13/T13</f>
        <v>3.6509032943676938</v>
      </c>
      <c r="AD13" s="6">
        <f>AB13/U13</f>
        <v>3.8580570211530079</v>
      </c>
      <c r="AE13" s="6">
        <f>AC13/AD13</f>
        <v>0.94630620396496767</v>
      </c>
      <c r="AF13" s="6">
        <f>ABS(1-AE13)</f>
        <v>5.3693796035032326E-2</v>
      </c>
      <c r="AG13" s="6"/>
      <c r="AH13" s="3" t="s">
        <v>44</v>
      </c>
      <c r="AI13" s="3" t="s">
        <v>31</v>
      </c>
      <c r="AJ13" s="5">
        <f>5493.67/AB13</f>
        <v>1.3785249348837443</v>
      </c>
      <c r="AK13" s="6">
        <f t="shared" si="32"/>
        <v>1504.7426779216999</v>
      </c>
      <c r="AL13" s="6">
        <f>U13*AJ13</f>
        <v>1423.9473314881636</v>
      </c>
      <c r="AM13" s="6">
        <f>AVERAGE(AK13:AL13)</f>
        <v>1464.3450047049319</v>
      </c>
      <c r="AN13" s="7">
        <f t="shared" si="7"/>
        <v>1.056740403698146</v>
      </c>
      <c r="AO13" s="7">
        <f t="shared" si="8"/>
        <v>5.6740403698146036E-2</v>
      </c>
      <c r="AP13" s="7"/>
      <c r="AQ13" s="3" t="s">
        <v>44</v>
      </c>
      <c r="AR13" s="3" t="s">
        <v>31</v>
      </c>
      <c r="AS13" s="7">
        <f t="shared" si="9"/>
        <v>6318.6137841578038</v>
      </c>
      <c r="AT13" s="7">
        <f t="shared" si="10"/>
        <v>4705.7809660918711</v>
      </c>
    </row>
    <row r="14" spans="1:46" x14ac:dyDescent="0.2">
      <c r="A14" s="3" t="s">
        <v>45</v>
      </c>
      <c r="B14" s="3" t="s">
        <v>44</v>
      </c>
      <c r="C14" s="3" t="s">
        <v>31</v>
      </c>
      <c r="D14" s="3">
        <v>3626.64</v>
      </c>
      <c r="E14" s="3">
        <v>3361.81</v>
      </c>
      <c r="F14" s="5">
        <f>D14/E14</f>
        <v>1.0787760164911164</v>
      </c>
      <c r="G14" s="5">
        <f t="shared" ref="G14:G19" si="35">ABS(1-F14)</f>
        <v>7.877601649111643E-2</v>
      </c>
      <c r="H14" s="6">
        <f t="shared" ref="H14" si="36">(D14+E14)/2</f>
        <v>3494.2249999999999</v>
      </c>
      <c r="I14" s="6"/>
      <c r="J14" s="3" t="s">
        <v>44</v>
      </c>
      <c r="K14" s="3" t="s">
        <v>31</v>
      </c>
      <c r="L14" s="3">
        <v>4790.0200000000004</v>
      </c>
      <c r="M14" s="3">
        <v>4532.0200000000004</v>
      </c>
      <c r="N14" s="5">
        <f>L14/M14</f>
        <v>1.0569282571568528</v>
      </c>
      <c r="O14" s="5">
        <f t="shared" ref="O14:O19" si="37">ABS(1-N14)</f>
        <v>5.6928257156852791E-2</v>
      </c>
      <c r="P14" s="6">
        <f t="shared" ref="P14:P15" si="38">(L14+M14)/2</f>
        <v>4661.0200000000004</v>
      </c>
      <c r="Q14" s="6"/>
      <c r="R14" s="3" t="s">
        <v>44</v>
      </c>
      <c r="S14" s="3" t="s">
        <v>31</v>
      </c>
      <c r="T14" s="6">
        <v>1049.18</v>
      </c>
      <c r="U14" s="6">
        <v>1037.31</v>
      </c>
      <c r="V14" s="6">
        <f t="shared" ref="V14:V15" si="39">AVERAGE(T14:U14)</f>
        <v>1043.2449999999999</v>
      </c>
      <c r="W14" s="6">
        <f t="shared" si="5"/>
        <v>1.0114430594518515</v>
      </c>
      <c r="X14" s="6">
        <f t="shared" si="6"/>
        <v>1.1443059451851534E-2</v>
      </c>
      <c r="Y14" s="6"/>
      <c r="Z14" s="3" t="s">
        <v>44</v>
      </c>
      <c r="AA14" s="3" t="s">
        <v>31</v>
      </c>
      <c r="AB14" s="6">
        <v>3970.93</v>
      </c>
      <c r="AC14" s="6">
        <f t="shared" ref="AC14:AC15" si="40">AB14/T14</f>
        <v>3.7847938389980742</v>
      </c>
      <c r="AD14" s="6">
        <f t="shared" ref="AD14:AD15" si="41">AB14/U14</f>
        <v>3.8281034599107309</v>
      </c>
      <c r="AE14" s="6">
        <f t="shared" ref="AE14:AE15" si="42">AC14/AD14</f>
        <v>0.9886864027145007</v>
      </c>
      <c r="AF14" s="6">
        <f t="shared" ref="AF14:AF15" si="43">ABS(1-AE14)</f>
        <v>1.1313597285499299E-2</v>
      </c>
      <c r="AG14" s="6"/>
      <c r="AH14" s="3" t="s">
        <v>44</v>
      </c>
      <c r="AI14" s="3" t="s">
        <v>31</v>
      </c>
      <c r="AJ14" s="5">
        <f t="shared" ref="AJ14:AJ15" si="44">5493.67/AB14</f>
        <v>1.3834718819017209</v>
      </c>
      <c r="AK14" s="6">
        <f t="shared" si="32"/>
        <v>1451.5110290536477</v>
      </c>
      <c r="AL14" s="6">
        <f t="shared" ref="AL14:AL15" si="45">U14*AJ14</f>
        <v>1435.0892178154741</v>
      </c>
      <c r="AM14" s="6">
        <f t="shared" ref="AM14:AM15" si="46">AVERAGE(AK14:AL14)</f>
        <v>1443.3001234345609</v>
      </c>
      <c r="AN14" s="7">
        <f t="shared" si="7"/>
        <v>1.0114430594518515</v>
      </c>
      <c r="AO14" s="7">
        <f t="shared" si="8"/>
        <v>1.1443059451851534E-2</v>
      </c>
      <c r="AP14" s="7"/>
      <c r="AQ14" s="3" t="s">
        <v>44</v>
      </c>
      <c r="AR14" s="3" t="s">
        <v>31</v>
      </c>
      <c r="AS14" s="7">
        <f t="shared" si="9"/>
        <v>6448.3901109815597</v>
      </c>
      <c r="AT14" s="7">
        <f t="shared" si="10"/>
        <v>4834.1620365380404</v>
      </c>
    </row>
    <row r="15" spans="1:46" x14ac:dyDescent="0.2">
      <c r="A15" s="3" t="s">
        <v>46</v>
      </c>
      <c r="B15" s="3" t="s">
        <v>44</v>
      </c>
      <c r="C15" s="3" t="s">
        <v>31</v>
      </c>
      <c r="D15" s="3">
        <v>3306.17</v>
      </c>
      <c r="E15" s="6">
        <v>3383.8</v>
      </c>
      <c r="F15" s="5">
        <f t="shared" ref="F15:F19" si="47">D15/E15</f>
        <v>0.97705833678113363</v>
      </c>
      <c r="G15" s="5">
        <f t="shared" si="35"/>
        <v>2.294166321886637E-2</v>
      </c>
      <c r="H15" s="6">
        <f>(D15+E15)/2</f>
        <v>3344.9850000000001</v>
      </c>
      <c r="I15" s="6"/>
      <c r="J15" s="3" t="s">
        <v>44</v>
      </c>
      <c r="K15" s="3" t="s">
        <v>31</v>
      </c>
      <c r="L15" s="3">
        <v>4469.1400000000003</v>
      </c>
      <c r="M15" s="3">
        <v>4427.74</v>
      </c>
      <c r="N15" s="5">
        <f t="shared" ref="N15:N19" si="48">L15/M15</f>
        <v>1.0093501425106264</v>
      </c>
      <c r="O15" s="5">
        <f t="shared" si="37"/>
        <v>9.3501425106263802E-3</v>
      </c>
      <c r="P15" s="6">
        <f t="shared" si="38"/>
        <v>4448.4400000000005</v>
      </c>
      <c r="Q15" s="6"/>
      <c r="R15" s="3" t="s">
        <v>44</v>
      </c>
      <c r="S15" s="3" t="s">
        <v>31</v>
      </c>
      <c r="T15" s="6">
        <v>1039.53</v>
      </c>
      <c r="U15" s="6">
        <v>1060.8699999999999</v>
      </c>
      <c r="V15" s="6">
        <f t="shared" si="39"/>
        <v>1050.1999999999998</v>
      </c>
      <c r="W15" s="6">
        <f t="shared" si="5"/>
        <v>0.97988443447359252</v>
      </c>
      <c r="X15" s="6">
        <f t="shared" si="6"/>
        <v>2.0115565526407475E-2</v>
      </c>
      <c r="Y15" s="6"/>
      <c r="Z15" s="3" t="s">
        <v>44</v>
      </c>
      <c r="AA15" s="3" t="s">
        <v>31</v>
      </c>
      <c r="AB15" s="6">
        <v>3893.7</v>
      </c>
      <c r="AC15" s="6">
        <f t="shared" si="40"/>
        <v>3.7456350466076014</v>
      </c>
      <c r="AD15" s="6">
        <f t="shared" si="41"/>
        <v>3.6702894793895577</v>
      </c>
      <c r="AE15" s="6">
        <f t="shared" si="42"/>
        <v>1.0205285080757649</v>
      </c>
      <c r="AF15" s="6">
        <f t="shared" si="43"/>
        <v>2.0528508075764895E-2</v>
      </c>
      <c r="AG15" s="6"/>
      <c r="AH15" s="3" t="s">
        <v>44</v>
      </c>
      <c r="AI15" s="3" t="s">
        <v>31</v>
      </c>
      <c r="AJ15" s="5">
        <f t="shared" si="44"/>
        <v>1.4109124996789686</v>
      </c>
      <c r="AK15" s="6">
        <f t="shared" si="32"/>
        <v>1466.6858707912781</v>
      </c>
      <c r="AL15" s="6">
        <f t="shared" si="45"/>
        <v>1496.7947435344272</v>
      </c>
      <c r="AM15" s="6">
        <f t="shared" si="46"/>
        <v>1481.7403071628528</v>
      </c>
      <c r="AN15" s="7">
        <f t="shared" si="7"/>
        <v>0.97988443447359252</v>
      </c>
      <c r="AO15" s="7">
        <f t="shared" si="8"/>
        <v>2.0115565526407475E-2</v>
      </c>
      <c r="AP15" s="7"/>
      <c r="AQ15" s="3" t="s">
        <v>44</v>
      </c>
      <c r="AR15" s="3" t="s">
        <v>31</v>
      </c>
      <c r="AS15" s="7">
        <f t="shared" si="9"/>
        <v>6276.3596000719117</v>
      </c>
      <c r="AT15" s="7">
        <f t="shared" si="10"/>
        <v>4719.4811477386547</v>
      </c>
    </row>
    <row r="16" spans="1:46" x14ac:dyDescent="0.2">
      <c r="A16" s="3" t="s">
        <v>47</v>
      </c>
      <c r="B16" s="3" t="s">
        <v>44</v>
      </c>
      <c r="C16" s="3" t="s">
        <v>35</v>
      </c>
      <c r="D16" s="3">
        <v>4377.51</v>
      </c>
      <c r="E16" s="3">
        <v>4202.01</v>
      </c>
      <c r="F16" s="5">
        <f t="shared" si="47"/>
        <v>1.0417657264023645</v>
      </c>
      <c r="G16" s="5">
        <f t="shared" si="35"/>
        <v>4.1765726402364534E-2</v>
      </c>
      <c r="H16" s="6">
        <f>(D16+E16)/2</f>
        <v>4289.76</v>
      </c>
      <c r="I16" s="6"/>
      <c r="J16" s="3" t="s">
        <v>44</v>
      </c>
      <c r="K16" s="3" t="s">
        <v>35</v>
      </c>
      <c r="L16" s="3">
        <v>5244.51</v>
      </c>
      <c r="M16" s="3">
        <v>4998.49</v>
      </c>
      <c r="N16" s="5">
        <f t="shared" si="48"/>
        <v>1.0492188640969573</v>
      </c>
      <c r="O16" s="5">
        <f t="shared" si="37"/>
        <v>4.9218864096957304E-2</v>
      </c>
      <c r="P16" s="6">
        <f>(L16+M16)/2</f>
        <v>5121.5</v>
      </c>
      <c r="Q16" s="6"/>
      <c r="R16" s="3" t="s">
        <v>44</v>
      </c>
      <c r="S16" s="3" t="s">
        <v>35</v>
      </c>
      <c r="T16" s="6">
        <v>1134.3</v>
      </c>
      <c r="U16" s="6">
        <v>1044.46</v>
      </c>
      <c r="V16" s="6">
        <f>AVERAGE(T16:U16)</f>
        <v>1089.3800000000001</v>
      </c>
      <c r="W16" s="6">
        <f t="shared" si="5"/>
        <v>1.0860157401911035</v>
      </c>
      <c r="X16" s="6">
        <f t="shared" si="6"/>
        <v>8.6015740191103474E-2</v>
      </c>
      <c r="Y16" s="6"/>
      <c r="Z16" s="3" t="s">
        <v>44</v>
      </c>
      <c r="AA16" s="3" t="s">
        <v>35</v>
      </c>
      <c r="AB16" s="6">
        <v>4468.8</v>
      </c>
      <c r="AC16" s="6">
        <f>AB16/T16</f>
        <v>3.9396984924623117</v>
      </c>
      <c r="AD16" s="6">
        <f>AB16/U16</f>
        <v>4.2785745744212322</v>
      </c>
      <c r="AE16" s="6">
        <f>AC16/AD16</f>
        <v>0.92079696729260341</v>
      </c>
      <c r="AF16" s="6">
        <f>ABS(1-AE16)</f>
        <v>7.9203032707396592E-2</v>
      </c>
      <c r="AG16" s="6"/>
      <c r="AH16" s="3" t="s">
        <v>44</v>
      </c>
      <c r="AI16" s="3" t="s">
        <v>35</v>
      </c>
      <c r="AJ16" s="5">
        <f>5493.67/AB16</f>
        <v>1.2293389724310777</v>
      </c>
      <c r="AK16" s="6">
        <f t="shared" si="32"/>
        <v>1394.4391964285714</v>
      </c>
      <c r="AL16" s="6">
        <f>U16*AJ16</f>
        <v>1283.9953831453636</v>
      </c>
      <c r="AM16" s="6">
        <f>AVERAGE(AK16:AL16)</f>
        <v>1339.2172897869675</v>
      </c>
      <c r="AN16" s="7">
        <f t="shared" si="7"/>
        <v>1.0860157401911035</v>
      </c>
      <c r="AO16" s="7">
        <f t="shared" si="8"/>
        <v>8.6015740191103474E-2</v>
      </c>
      <c r="AP16" s="7"/>
      <c r="AQ16" s="3" t="s">
        <v>44</v>
      </c>
      <c r="AR16" s="3" t="s">
        <v>35</v>
      </c>
      <c r="AS16" s="7">
        <f t="shared" si="9"/>
        <v>6296.0595473057647</v>
      </c>
      <c r="AT16" s="7">
        <f t="shared" si="10"/>
        <v>5273.5691503759399</v>
      </c>
    </row>
    <row r="17" spans="1:46" x14ac:dyDescent="0.2">
      <c r="A17" s="3" t="s">
        <v>48</v>
      </c>
      <c r="B17" s="3" t="s">
        <v>44</v>
      </c>
      <c r="C17" s="8" t="s">
        <v>35</v>
      </c>
      <c r="D17" s="3">
        <v>3906.24</v>
      </c>
      <c r="E17" s="6">
        <v>4103.8</v>
      </c>
      <c r="F17" s="5">
        <f t="shared" si="47"/>
        <v>0.9518592524002143</v>
      </c>
      <c r="G17" s="5">
        <f t="shared" si="35"/>
        <v>4.8140747599785705E-2</v>
      </c>
      <c r="H17" s="6">
        <f t="shared" ref="H17:H29" si="49">(D17+E17)/2</f>
        <v>4005.02</v>
      </c>
      <c r="I17" s="6"/>
      <c r="J17" s="3" t="s">
        <v>44</v>
      </c>
      <c r="K17" s="8" t="s">
        <v>35</v>
      </c>
      <c r="L17" s="3">
        <v>4975.3500000000004</v>
      </c>
      <c r="M17" s="3">
        <v>4899.2700000000004</v>
      </c>
      <c r="N17" s="5">
        <f t="shared" si="48"/>
        <v>1.0155288440930996</v>
      </c>
      <c r="O17" s="5">
        <f t="shared" si="37"/>
        <v>1.5528844093099625E-2</v>
      </c>
      <c r="P17" s="6">
        <f t="shared" ref="P17:P23" si="50">(L17+M17)/2</f>
        <v>4937.3100000000004</v>
      </c>
      <c r="Q17" s="6"/>
      <c r="R17" s="3" t="s">
        <v>44</v>
      </c>
      <c r="S17" s="8" t="s">
        <v>35</v>
      </c>
      <c r="T17" s="6">
        <v>1049.49</v>
      </c>
      <c r="U17" s="6">
        <v>997.72</v>
      </c>
      <c r="V17" s="6">
        <f t="shared" ref="V17:V23" si="51">AVERAGE(T17:U17)</f>
        <v>1023.605</v>
      </c>
      <c r="W17" s="6">
        <f t="shared" si="5"/>
        <v>1.0518883053361665</v>
      </c>
      <c r="X17" s="6">
        <f t="shared" si="6"/>
        <v>5.1888305336166507E-2</v>
      </c>
      <c r="Y17" s="6"/>
      <c r="Z17" s="3" t="s">
        <v>44</v>
      </c>
      <c r="AA17" s="8" t="s">
        <v>35</v>
      </c>
      <c r="AB17" s="6">
        <v>4321.1499999999996</v>
      </c>
      <c r="AC17" s="6">
        <f>AB17/T17</f>
        <v>4.1173808230664415</v>
      </c>
      <c r="AD17" s="6">
        <f>AB17/U17</f>
        <v>4.3310247363989891</v>
      </c>
      <c r="AE17" s="6">
        <f t="shared" ref="AE17:AE29" si="52">AC17/AD17</f>
        <v>0.95067127843047583</v>
      </c>
      <c r="AF17" s="6">
        <f t="shared" ref="AF17:AF29" si="53">ABS(1-AE17)</f>
        <v>4.932872156952417E-2</v>
      </c>
      <c r="AG17" s="6"/>
      <c r="AH17" s="3" t="s">
        <v>44</v>
      </c>
      <c r="AI17" s="8" t="s">
        <v>35</v>
      </c>
      <c r="AJ17" s="5">
        <f t="shared" ref="AJ17:AJ19" si="54">5493.67/AB17</f>
        <v>1.271344433773417</v>
      </c>
      <c r="AK17" s="6">
        <f t="shared" si="32"/>
        <v>1334.2632698008633</v>
      </c>
      <c r="AL17" s="6">
        <f t="shared" ref="AL17:AL29" si="55">U17*AJ17</f>
        <v>1268.4457684644137</v>
      </c>
      <c r="AM17" s="6">
        <f t="shared" ref="AM17:AM29" si="56">AVERAGE(AK17:AL17)</f>
        <v>1301.3545191326384</v>
      </c>
      <c r="AN17" s="7">
        <f t="shared" si="7"/>
        <v>1.0518883053361663</v>
      </c>
      <c r="AO17" s="7">
        <f t="shared" si="8"/>
        <v>5.1888305336166285E-2</v>
      </c>
      <c r="AP17" s="7"/>
      <c r="AQ17" s="3" t="s">
        <v>44</v>
      </c>
      <c r="AR17" s="8" t="s">
        <v>35</v>
      </c>
      <c r="AS17" s="7">
        <f t="shared" si="9"/>
        <v>6277.0215863138301</v>
      </c>
      <c r="AT17" s="7">
        <f t="shared" si="10"/>
        <v>5091.7598841512108</v>
      </c>
    </row>
    <row r="18" spans="1:46" x14ac:dyDescent="0.2">
      <c r="A18" s="3" t="s">
        <v>49</v>
      </c>
      <c r="B18" s="3" t="s">
        <v>44</v>
      </c>
      <c r="C18" s="3" t="s">
        <v>35</v>
      </c>
      <c r="D18" s="6">
        <v>4456.6000000000004</v>
      </c>
      <c r="E18" s="6">
        <v>4398.1000000000004</v>
      </c>
      <c r="F18" s="5">
        <f t="shared" si="47"/>
        <v>1.0133011982446967</v>
      </c>
      <c r="G18" s="5">
        <f t="shared" si="35"/>
        <v>1.3301198244696666E-2</v>
      </c>
      <c r="H18" s="6">
        <f t="shared" si="49"/>
        <v>4427.3500000000004</v>
      </c>
      <c r="I18" s="6"/>
      <c r="J18" s="3" t="s">
        <v>44</v>
      </c>
      <c r="K18" s="3" t="s">
        <v>35</v>
      </c>
      <c r="L18" s="3">
        <v>5387.78</v>
      </c>
      <c r="M18" s="3">
        <v>5298.14</v>
      </c>
      <c r="N18" s="5">
        <f t="shared" si="48"/>
        <v>1.0169191452094508</v>
      </c>
      <c r="O18" s="5">
        <f t="shared" si="37"/>
        <v>1.6919145209450814E-2</v>
      </c>
      <c r="P18" s="6">
        <f t="shared" si="50"/>
        <v>5342.96</v>
      </c>
      <c r="Q18" s="6"/>
      <c r="R18" s="3" t="s">
        <v>44</v>
      </c>
      <c r="S18" s="3" t="s">
        <v>35</v>
      </c>
      <c r="T18" s="6">
        <v>1083.54</v>
      </c>
      <c r="U18" s="6">
        <v>1086.0999999999999</v>
      </c>
      <c r="V18" s="6">
        <f t="shared" si="51"/>
        <v>1084.82</v>
      </c>
      <c r="W18" s="6">
        <f t="shared" si="5"/>
        <v>0.99764294263879938</v>
      </c>
      <c r="X18" s="6">
        <f t="shared" si="6"/>
        <v>2.3570573612006207E-3</v>
      </c>
      <c r="Y18" s="6"/>
      <c r="Z18" s="3" t="s">
        <v>44</v>
      </c>
      <c r="AA18" s="3" t="s">
        <v>35</v>
      </c>
      <c r="AB18" s="6">
        <v>4622.32</v>
      </c>
      <c r="AC18" s="6">
        <f>AB18/T18</f>
        <v>4.2659431123908664</v>
      </c>
      <c r="AD18" s="6">
        <f>AB18/U18</f>
        <v>4.2558880397753427</v>
      </c>
      <c r="AE18" s="6">
        <f t="shared" si="52"/>
        <v>1.0023626262066929</v>
      </c>
      <c r="AF18" s="6">
        <f t="shared" si="53"/>
        <v>2.3626262066929193E-3</v>
      </c>
      <c r="AG18" s="6"/>
      <c r="AH18" s="3" t="s">
        <v>44</v>
      </c>
      <c r="AI18" s="3" t="s">
        <v>35</v>
      </c>
      <c r="AJ18" s="5">
        <f t="shared" si="54"/>
        <v>1.188509233458523</v>
      </c>
      <c r="AK18" s="6">
        <f t="shared" si="32"/>
        <v>1287.7972948216479</v>
      </c>
      <c r="AL18" s="6">
        <f t="shared" si="55"/>
        <v>1290.8398784593016</v>
      </c>
      <c r="AM18" s="6">
        <f t="shared" si="56"/>
        <v>1289.3185866404747</v>
      </c>
      <c r="AN18" s="7">
        <f t="shared" si="7"/>
        <v>0.99764294263879949</v>
      </c>
      <c r="AO18" s="7">
        <f t="shared" si="8"/>
        <v>2.3570573612005097E-3</v>
      </c>
      <c r="AP18" s="7"/>
      <c r="AQ18" s="3" t="s">
        <v>44</v>
      </c>
      <c r="AR18" s="3" t="s">
        <v>35</v>
      </c>
      <c r="AS18" s="7">
        <f t="shared" si="9"/>
        <v>6350.1572939995503</v>
      </c>
      <c r="AT18" s="7">
        <f t="shared" si="10"/>
        <v>5261.946354752592</v>
      </c>
    </row>
    <row r="19" spans="1:46" x14ac:dyDescent="0.2">
      <c r="A19" s="3" t="s">
        <v>50</v>
      </c>
      <c r="B19" s="3" t="s">
        <v>44</v>
      </c>
      <c r="C19" s="8" t="s">
        <v>35</v>
      </c>
      <c r="D19" s="3">
        <v>3981.53</v>
      </c>
      <c r="E19" s="3">
        <v>4121.1400000000003</v>
      </c>
      <c r="F19" s="5">
        <f t="shared" si="47"/>
        <v>0.96612345127804444</v>
      </c>
      <c r="G19" s="5">
        <f t="shared" si="35"/>
        <v>3.3876548721955557E-2</v>
      </c>
      <c r="H19" s="6">
        <f t="shared" si="49"/>
        <v>4051.335</v>
      </c>
      <c r="I19" s="6"/>
      <c r="J19" s="3" t="s">
        <v>44</v>
      </c>
      <c r="K19" s="8" t="s">
        <v>35</v>
      </c>
      <c r="L19" s="3">
        <v>5046.6899999999996</v>
      </c>
      <c r="M19" s="3">
        <v>5229.33</v>
      </c>
      <c r="N19" s="5">
        <f t="shared" si="48"/>
        <v>0.96507391960346733</v>
      </c>
      <c r="O19" s="5">
        <f t="shared" si="37"/>
        <v>3.4926080396532666E-2</v>
      </c>
      <c r="P19" s="6">
        <f t="shared" si="50"/>
        <v>5138.01</v>
      </c>
      <c r="Q19" s="6"/>
      <c r="R19" s="3" t="s">
        <v>44</v>
      </c>
      <c r="S19" s="8" t="s">
        <v>35</v>
      </c>
      <c r="T19" s="6">
        <v>1128.1500000000001</v>
      </c>
      <c r="U19" s="6">
        <v>1038.5899999999999</v>
      </c>
      <c r="V19" s="6">
        <f t="shared" si="51"/>
        <v>1083.3699999999999</v>
      </c>
      <c r="W19" s="6">
        <f t="shared" si="5"/>
        <v>1.086232295708605</v>
      </c>
      <c r="X19" s="6">
        <f t="shared" si="6"/>
        <v>8.6232295708605022E-2</v>
      </c>
      <c r="Y19" s="6"/>
      <c r="Z19" s="3" t="s">
        <v>44</v>
      </c>
      <c r="AA19" s="8" t="s">
        <v>35</v>
      </c>
      <c r="AB19" s="6">
        <v>4497.45</v>
      </c>
      <c r="AC19" s="6">
        <f>AB19/T19</f>
        <v>3.9865709347161276</v>
      </c>
      <c r="AD19" s="6">
        <f>AB19/U19</f>
        <v>4.330342098421899</v>
      </c>
      <c r="AE19" s="6">
        <f t="shared" si="52"/>
        <v>0.92061339360900574</v>
      </c>
      <c r="AF19" s="6">
        <f t="shared" si="53"/>
        <v>7.9386606390994263E-2</v>
      </c>
      <c r="AG19" s="6"/>
      <c r="AH19" s="3" t="s">
        <v>44</v>
      </c>
      <c r="AI19" s="8" t="s">
        <v>35</v>
      </c>
      <c r="AJ19" s="5">
        <f t="shared" si="54"/>
        <v>1.2215077432767458</v>
      </c>
      <c r="AK19" s="6">
        <f t="shared" si="32"/>
        <v>1378.043960577661</v>
      </c>
      <c r="AL19" s="6">
        <f t="shared" si="55"/>
        <v>1268.6457270897954</v>
      </c>
      <c r="AM19" s="6">
        <f t="shared" si="56"/>
        <v>1323.3448438337282</v>
      </c>
      <c r="AN19" s="7">
        <f t="shared" si="7"/>
        <v>1.086232295708605</v>
      </c>
      <c r="AO19" s="7">
        <f t="shared" si="8"/>
        <v>8.6232295708605022E-2</v>
      </c>
      <c r="AP19" s="7"/>
      <c r="AQ19" s="3" t="s">
        <v>44</v>
      </c>
      <c r="AR19" s="8" t="s">
        <v>35</v>
      </c>
      <c r="AS19" s="7">
        <f t="shared" si="9"/>
        <v>6276.1190000333527</v>
      </c>
      <c r="AT19" s="7">
        <f t="shared" si="10"/>
        <v>4948.7370731080955</v>
      </c>
    </row>
    <row r="20" spans="1:46" x14ac:dyDescent="0.2">
      <c r="A20" s="3" t="s">
        <v>51</v>
      </c>
      <c r="B20" s="3" t="s">
        <v>44</v>
      </c>
      <c r="C20" s="8" t="s">
        <v>35</v>
      </c>
      <c r="D20" s="3">
        <v>3814.45</v>
      </c>
      <c r="E20" s="3">
        <v>3909.35</v>
      </c>
      <c r="F20" s="5">
        <f>D20/E20</f>
        <v>0.97572486474733644</v>
      </c>
      <c r="G20" s="5">
        <f>ABS(1-F20)</f>
        <v>2.427513525266356E-2</v>
      </c>
      <c r="H20" s="6">
        <f t="shared" si="49"/>
        <v>3861.8999999999996</v>
      </c>
      <c r="I20" s="6"/>
      <c r="J20" s="3" t="s">
        <v>44</v>
      </c>
      <c r="K20" s="8" t="s">
        <v>35</v>
      </c>
      <c r="L20" s="3">
        <v>4760.26</v>
      </c>
      <c r="M20" s="6">
        <v>4869.1000000000004</v>
      </c>
      <c r="N20" s="5">
        <f>L20/M20</f>
        <v>0.97764679304183522</v>
      </c>
      <c r="O20" s="5">
        <f>ABS(1-N20)</f>
        <v>2.2353206958164784E-2</v>
      </c>
      <c r="P20" s="6">
        <f t="shared" si="50"/>
        <v>4814.68</v>
      </c>
      <c r="Q20" s="6"/>
      <c r="R20" s="3" t="s">
        <v>44</v>
      </c>
      <c r="S20" s="8" t="s">
        <v>35</v>
      </c>
      <c r="T20" s="6">
        <v>1170.4000000000001</v>
      </c>
      <c r="U20" s="6">
        <v>1138.3</v>
      </c>
      <c r="V20" s="6">
        <f t="shared" si="51"/>
        <v>1154.3499999999999</v>
      </c>
      <c r="W20" s="6">
        <f t="shared" si="5"/>
        <v>1.0281999472898182</v>
      </c>
      <c r="X20" s="6">
        <f t="shared" si="6"/>
        <v>2.8199947289818228E-2</v>
      </c>
      <c r="Y20" s="6"/>
      <c r="Z20" s="3" t="s">
        <v>44</v>
      </c>
      <c r="AA20" s="8" t="s">
        <v>35</v>
      </c>
      <c r="AB20" s="3">
        <v>4461.72</v>
      </c>
      <c r="AC20" s="6">
        <f>AB20/T20</f>
        <v>3.8121326042378674</v>
      </c>
      <c r="AD20" s="6">
        <f>AB20/U20</f>
        <v>3.919634542739173</v>
      </c>
      <c r="AE20" s="6">
        <f t="shared" si="52"/>
        <v>0.97257347915242642</v>
      </c>
      <c r="AF20" s="6">
        <f t="shared" si="53"/>
        <v>2.7426520847573577E-2</v>
      </c>
      <c r="AG20" s="6"/>
      <c r="AH20" s="3" t="s">
        <v>44</v>
      </c>
      <c r="AI20" s="8" t="s">
        <v>35</v>
      </c>
      <c r="AJ20" s="5">
        <f>5493.67/AB20</f>
        <v>1.2312897268318048</v>
      </c>
      <c r="AK20" s="6">
        <f t="shared" si="32"/>
        <v>1441.1014962839445</v>
      </c>
      <c r="AL20" s="6">
        <f t="shared" si="55"/>
        <v>1401.5770960526434</v>
      </c>
      <c r="AM20" s="6">
        <f t="shared" si="56"/>
        <v>1421.3392961682939</v>
      </c>
      <c r="AN20" s="7">
        <f t="shared" si="7"/>
        <v>1.0281999472898182</v>
      </c>
      <c r="AO20" s="7">
        <f t="shared" si="8"/>
        <v>2.8199947289818228E-2</v>
      </c>
      <c r="AP20" s="7"/>
      <c r="AQ20" s="3" t="s">
        <v>44</v>
      </c>
      <c r="AR20" s="8" t="s">
        <v>35</v>
      </c>
      <c r="AS20" s="7">
        <f t="shared" si="9"/>
        <v>5928.2660219825548</v>
      </c>
      <c r="AT20" s="7">
        <f t="shared" si="10"/>
        <v>4755.1177960517462</v>
      </c>
    </row>
    <row r="21" spans="1:46" x14ac:dyDescent="0.2">
      <c r="A21" s="3" t="s">
        <v>52</v>
      </c>
      <c r="B21" s="3" t="s">
        <v>44</v>
      </c>
      <c r="C21" s="3" t="s">
        <v>35</v>
      </c>
      <c r="D21" s="3">
        <v>4366.91</v>
      </c>
      <c r="E21" s="3">
        <v>4414.16</v>
      </c>
      <c r="F21" s="5">
        <f t="shared" ref="F21:F24" si="57">D21/E21</f>
        <v>0.98929581166065572</v>
      </c>
      <c r="G21" s="5">
        <f t="shared" ref="G21:G24" si="58">ABS(1-F21)</f>
        <v>1.0704188339344278E-2</v>
      </c>
      <c r="H21" s="6">
        <f t="shared" si="49"/>
        <v>4390.5349999999999</v>
      </c>
      <c r="I21" s="6"/>
      <c r="J21" s="3" t="s">
        <v>44</v>
      </c>
      <c r="K21" s="3" t="s">
        <v>35</v>
      </c>
      <c r="L21" s="3">
        <v>5423.09</v>
      </c>
      <c r="M21" s="3">
        <v>5405.93</v>
      </c>
      <c r="N21" s="5">
        <f t="shared" ref="N21:N24" si="59">L21/M21</f>
        <v>1.0031742919349678</v>
      </c>
      <c r="O21" s="5">
        <f t="shared" ref="O21:O24" si="60">ABS(1-N21)</f>
        <v>3.1742919349677656E-3</v>
      </c>
      <c r="P21" s="6">
        <f t="shared" si="50"/>
        <v>5414.51</v>
      </c>
      <c r="Q21" s="6"/>
      <c r="R21" s="3" t="s">
        <v>44</v>
      </c>
      <c r="S21" s="3" t="s">
        <v>35</v>
      </c>
      <c r="T21" s="3">
        <v>1196.01</v>
      </c>
      <c r="U21" s="3">
        <v>1105.3499999999999</v>
      </c>
      <c r="V21" s="6">
        <f t="shared" si="51"/>
        <v>1150.6799999999998</v>
      </c>
      <c r="W21" s="6">
        <f t="shared" si="5"/>
        <v>1.0820192699145068</v>
      </c>
      <c r="X21" s="6">
        <f t="shared" si="6"/>
        <v>8.2019269914506809E-2</v>
      </c>
      <c r="Y21" s="6"/>
      <c r="Z21" s="3" t="s">
        <v>44</v>
      </c>
      <c r="AA21" s="3" t="s">
        <v>35</v>
      </c>
      <c r="AB21" s="3">
        <v>5011.26</v>
      </c>
      <c r="AC21" s="6">
        <f t="shared" ref="AC21:AC24" si="61">AB21/T21</f>
        <v>4.189981689116312</v>
      </c>
      <c r="AD21" s="6">
        <f t="shared" ref="AD21:AD24" si="62">AB21/U21</f>
        <v>4.5336409282127841</v>
      </c>
      <c r="AE21" s="6">
        <f t="shared" si="52"/>
        <v>0.92419795821105166</v>
      </c>
      <c r="AF21" s="6">
        <f t="shared" si="53"/>
        <v>7.5802041788948338E-2</v>
      </c>
      <c r="AG21" s="6"/>
      <c r="AH21" s="3" t="s">
        <v>44</v>
      </c>
      <c r="AI21" s="3" t="s">
        <v>35</v>
      </c>
      <c r="AJ21" s="5">
        <f>5493.67/AB21</f>
        <v>1.0962652107454014</v>
      </c>
      <c r="AK21" s="6">
        <f t="shared" si="32"/>
        <v>1311.1441547036075</v>
      </c>
      <c r="AL21" s="6">
        <f t="shared" si="55"/>
        <v>1211.7567506974294</v>
      </c>
      <c r="AM21" s="6">
        <f t="shared" si="56"/>
        <v>1261.4504527005183</v>
      </c>
      <c r="AN21" s="7">
        <f t="shared" si="7"/>
        <v>1.0820192699145066</v>
      </c>
      <c r="AO21" s="7">
        <f t="shared" si="8"/>
        <v>8.2019269914506587E-2</v>
      </c>
      <c r="AP21" s="7"/>
      <c r="AQ21" s="3" t="s">
        <v>44</v>
      </c>
      <c r="AR21" s="3" t="s">
        <v>35</v>
      </c>
      <c r="AS21" s="7">
        <f t="shared" si="9"/>
        <v>5935.7389462330839</v>
      </c>
      <c r="AT21" s="7">
        <f t="shared" si="10"/>
        <v>4813.190777060061</v>
      </c>
    </row>
    <row r="22" spans="1:46" x14ac:dyDescent="0.2">
      <c r="A22" s="3" t="s">
        <v>53</v>
      </c>
      <c r="B22" s="3" t="s">
        <v>44</v>
      </c>
      <c r="C22" s="3" t="s">
        <v>35</v>
      </c>
      <c r="D22" s="3">
        <v>4306.66</v>
      </c>
      <c r="E22" s="3">
        <v>4383.8100000000004</v>
      </c>
      <c r="F22" s="5">
        <f t="shared" si="57"/>
        <v>0.98240115333465627</v>
      </c>
      <c r="G22" s="5">
        <f t="shared" si="58"/>
        <v>1.7598846665343726E-2</v>
      </c>
      <c r="H22" s="6">
        <f t="shared" si="49"/>
        <v>4345.2350000000006</v>
      </c>
      <c r="I22" s="6"/>
      <c r="J22" s="3" t="s">
        <v>44</v>
      </c>
      <c r="K22" s="3" t="s">
        <v>35</v>
      </c>
      <c r="L22" s="3">
        <v>5234.1400000000003</v>
      </c>
      <c r="M22" s="3">
        <v>5224.1400000000003</v>
      </c>
      <c r="N22" s="5">
        <f t="shared" si="59"/>
        <v>1.0019141906610467</v>
      </c>
      <c r="O22" s="5">
        <f t="shared" si="60"/>
        <v>1.9141906610466997E-3</v>
      </c>
      <c r="P22" s="6">
        <f t="shared" si="50"/>
        <v>5229.1400000000003</v>
      </c>
      <c r="Q22" s="6"/>
      <c r="R22" s="3" t="s">
        <v>44</v>
      </c>
      <c r="S22" s="3" t="s">
        <v>35</v>
      </c>
      <c r="T22" s="3">
        <v>1243.23</v>
      </c>
      <c r="U22" s="3">
        <v>1159.1400000000001</v>
      </c>
      <c r="V22" s="6">
        <f t="shared" si="51"/>
        <v>1201.1849999999999</v>
      </c>
      <c r="W22" s="6">
        <f t="shared" si="5"/>
        <v>1.0725451627931051</v>
      </c>
      <c r="X22" s="6">
        <f t="shared" si="6"/>
        <v>7.2545162793105078E-2</v>
      </c>
      <c r="Y22" s="6"/>
      <c r="Z22" s="3" t="s">
        <v>44</v>
      </c>
      <c r="AA22" s="3" t="s">
        <v>35</v>
      </c>
      <c r="AB22" s="3">
        <v>4821.1899999999996</v>
      </c>
      <c r="AC22" s="6">
        <f t="shared" si="61"/>
        <v>3.8779550043033062</v>
      </c>
      <c r="AD22" s="6">
        <f t="shared" si="62"/>
        <v>4.1592818813948265</v>
      </c>
      <c r="AE22" s="6">
        <f t="shared" si="52"/>
        <v>0.93236167080910215</v>
      </c>
      <c r="AF22" s="6">
        <f t="shared" si="53"/>
        <v>6.763832919089785E-2</v>
      </c>
      <c r="AG22" s="6"/>
      <c r="AH22" s="3" t="s">
        <v>44</v>
      </c>
      <c r="AI22" s="3" t="s">
        <v>35</v>
      </c>
      <c r="AJ22" s="5">
        <f>5493.67/AB22</f>
        <v>1.1394842352199355</v>
      </c>
      <c r="AK22" s="6">
        <f t="shared" si="32"/>
        <v>1416.6409857524804</v>
      </c>
      <c r="AL22" s="6">
        <f t="shared" si="55"/>
        <v>1320.8217564128361</v>
      </c>
      <c r="AM22" s="6">
        <f t="shared" si="56"/>
        <v>1368.7313710826584</v>
      </c>
      <c r="AN22" s="7">
        <f t="shared" si="7"/>
        <v>1.0725451627931053</v>
      </c>
      <c r="AO22" s="7">
        <f t="shared" si="8"/>
        <v>7.25451627931053E-2</v>
      </c>
      <c r="AP22" s="7"/>
      <c r="AQ22" s="3" t="s">
        <v>44</v>
      </c>
      <c r="AR22" s="3" t="s">
        <v>35</v>
      </c>
      <c r="AS22" s="7">
        <f t="shared" si="9"/>
        <v>5958.5225937579735</v>
      </c>
      <c r="AT22" s="7">
        <f t="shared" si="10"/>
        <v>4951.326780825897</v>
      </c>
    </row>
    <row r="23" spans="1:46" x14ac:dyDescent="0.2">
      <c r="A23" s="3" t="s">
        <v>54</v>
      </c>
      <c r="B23" s="3" t="s">
        <v>44</v>
      </c>
      <c r="C23" s="3" t="s">
        <v>35</v>
      </c>
      <c r="D23" s="3">
        <v>4082.88</v>
      </c>
      <c r="E23" s="3">
        <v>3996.32</v>
      </c>
      <c r="F23" s="5">
        <f t="shared" si="57"/>
        <v>1.0216599271329623</v>
      </c>
      <c r="G23" s="5">
        <f t="shared" si="58"/>
        <v>2.1659927132962276E-2</v>
      </c>
      <c r="H23" s="6">
        <f t="shared" si="49"/>
        <v>4039.6000000000004</v>
      </c>
      <c r="I23" s="6"/>
      <c r="J23" s="3" t="s">
        <v>44</v>
      </c>
      <c r="K23" s="3" t="s">
        <v>35</v>
      </c>
      <c r="L23" s="3">
        <v>5024.32</v>
      </c>
      <c r="M23" s="3">
        <v>4875.96</v>
      </c>
      <c r="N23" s="5">
        <f t="shared" si="59"/>
        <v>1.0304268287680785</v>
      </c>
      <c r="O23" s="5">
        <f t="shared" si="60"/>
        <v>3.0426828768078451E-2</v>
      </c>
      <c r="P23" s="6">
        <f t="shared" si="50"/>
        <v>4950.1399999999994</v>
      </c>
      <c r="Q23" s="6"/>
      <c r="R23" s="3" t="s">
        <v>44</v>
      </c>
      <c r="S23" s="3" t="s">
        <v>35</v>
      </c>
      <c r="T23" s="3">
        <v>1199.05</v>
      </c>
      <c r="U23" s="3">
        <v>1073.01</v>
      </c>
      <c r="V23" s="6">
        <f t="shared" si="51"/>
        <v>1136.03</v>
      </c>
      <c r="W23" s="6">
        <f t="shared" si="5"/>
        <v>1.1174639565334898</v>
      </c>
      <c r="X23" s="6">
        <f t="shared" si="6"/>
        <v>0.11746395653348984</v>
      </c>
      <c r="Y23" s="6"/>
      <c r="Z23" s="3" t="s">
        <v>44</v>
      </c>
      <c r="AA23" s="3" t="s">
        <v>35</v>
      </c>
      <c r="AB23" s="3">
        <v>4557.46</v>
      </c>
      <c r="AC23" s="6">
        <f t="shared" si="61"/>
        <v>3.8008923731287272</v>
      </c>
      <c r="AD23" s="6">
        <f t="shared" si="62"/>
        <v>4.2473602296343929</v>
      </c>
      <c r="AE23" s="6">
        <f t="shared" si="52"/>
        <v>0.89488344939743969</v>
      </c>
      <c r="AF23" s="6">
        <f t="shared" si="53"/>
        <v>0.10511655060256031</v>
      </c>
      <c r="AG23" s="6"/>
      <c r="AH23" s="3" t="s">
        <v>44</v>
      </c>
      <c r="AI23" s="3" t="s">
        <v>35</v>
      </c>
      <c r="AJ23" s="5">
        <f>5493.67/AB23</f>
        <v>1.2054236350949872</v>
      </c>
      <c r="AK23" s="6">
        <f t="shared" si="32"/>
        <v>1445.3632096606443</v>
      </c>
      <c r="AL23" s="6">
        <f t="shared" si="55"/>
        <v>1293.4316146932722</v>
      </c>
      <c r="AM23" s="6">
        <f t="shared" si="56"/>
        <v>1369.3974121769584</v>
      </c>
      <c r="AN23" s="7">
        <f t="shared" si="7"/>
        <v>1.1174639565334898</v>
      </c>
      <c r="AO23" s="7">
        <f t="shared" si="8"/>
        <v>0.11746395653348984</v>
      </c>
      <c r="AP23" s="7"/>
      <c r="AQ23" s="3" t="s">
        <v>44</v>
      </c>
      <c r="AR23" s="3" t="s">
        <v>35</v>
      </c>
      <c r="AS23" s="7">
        <f t="shared" si="9"/>
        <v>5967.015753029099</v>
      </c>
      <c r="AT23" s="7">
        <f t="shared" si="10"/>
        <v>4869.4293163297107</v>
      </c>
    </row>
    <row r="24" spans="1:46" x14ac:dyDescent="0.2">
      <c r="A24" s="3" t="s">
        <v>55</v>
      </c>
      <c r="B24" s="3" t="s">
        <v>44</v>
      </c>
      <c r="C24" s="3" t="s">
        <v>39</v>
      </c>
      <c r="D24" s="3">
        <v>5311.75</v>
      </c>
      <c r="E24" s="6">
        <v>5233.3</v>
      </c>
      <c r="F24" s="5">
        <f t="shared" si="57"/>
        <v>1.0149905413410276</v>
      </c>
      <c r="G24" s="5">
        <f t="shared" si="58"/>
        <v>1.4990541341027619E-2</v>
      </c>
      <c r="H24" s="6">
        <f t="shared" si="49"/>
        <v>5272.5249999999996</v>
      </c>
      <c r="I24" s="6"/>
      <c r="J24" s="3" t="s">
        <v>44</v>
      </c>
      <c r="K24" s="3" t="s">
        <v>39</v>
      </c>
      <c r="L24" s="6">
        <v>6081.2</v>
      </c>
      <c r="M24" s="3">
        <v>5994.83</v>
      </c>
      <c r="N24" s="5">
        <f t="shared" si="59"/>
        <v>1.0144074143887316</v>
      </c>
      <c r="O24" s="5">
        <f t="shared" si="60"/>
        <v>1.440741438873161E-2</v>
      </c>
      <c r="P24" s="6">
        <f>(L24+M24)/2</f>
        <v>6038.0149999999994</v>
      </c>
      <c r="Q24" s="6"/>
      <c r="R24" s="3" t="s">
        <v>44</v>
      </c>
      <c r="S24" s="3" t="s">
        <v>39</v>
      </c>
      <c r="T24" s="3">
        <v>1381.33</v>
      </c>
      <c r="U24" s="3">
        <v>1308.53</v>
      </c>
      <c r="V24" s="6">
        <f>AVERAGE(T24:U24)</f>
        <v>1344.9299999999998</v>
      </c>
      <c r="W24" s="6">
        <f t="shared" si="5"/>
        <v>1.055634949141403</v>
      </c>
      <c r="X24" s="6">
        <f t="shared" si="6"/>
        <v>5.563494914140299E-2</v>
      </c>
      <c r="Y24" s="6"/>
      <c r="Z24" s="3" t="s">
        <v>44</v>
      </c>
      <c r="AA24" s="3" t="s">
        <v>39</v>
      </c>
      <c r="AB24" s="6">
        <v>5384.6</v>
      </c>
      <c r="AC24" s="6">
        <f t="shared" si="61"/>
        <v>3.8981271672952884</v>
      </c>
      <c r="AD24" s="6">
        <f t="shared" si="62"/>
        <v>4.1149992739944823</v>
      </c>
      <c r="AE24" s="6">
        <f t="shared" si="52"/>
        <v>0.94729717011865389</v>
      </c>
      <c r="AF24" s="6">
        <f t="shared" si="53"/>
        <v>5.2702829881346114E-2</v>
      </c>
      <c r="AG24" s="6"/>
      <c r="AH24" s="3" t="s">
        <v>44</v>
      </c>
      <c r="AI24" s="3" t="s">
        <v>39</v>
      </c>
      <c r="AJ24" s="5">
        <f t="shared" ref="AJ24:AJ31" si="63">5493.67/AB24</f>
        <v>1.0202559150168999</v>
      </c>
      <c r="AK24" s="6">
        <f t="shared" si="32"/>
        <v>1409.3101030902942</v>
      </c>
      <c r="AL24" s="6">
        <f t="shared" si="55"/>
        <v>1335.0354724770641</v>
      </c>
      <c r="AM24" s="6">
        <f t="shared" si="56"/>
        <v>1372.1727877836793</v>
      </c>
      <c r="AN24" s="7">
        <f t="shared" si="7"/>
        <v>1.0556349491414028</v>
      </c>
      <c r="AO24" s="7">
        <f t="shared" si="8"/>
        <v>5.5634949141402767E-2</v>
      </c>
      <c r="AP24" s="7"/>
      <c r="AQ24" s="3" t="s">
        <v>44</v>
      </c>
      <c r="AR24" s="3" t="s">
        <v>39</v>
      </c>
      <c r="AS24" s="7">
        <f t="shared" si="9"/>
        <v>6160.3205187107669</v>
      </c>
      <c r="AT24" s="7">
        <f t="shared" si="10"/>
        <v>5379.3248183244796</v>
      </c>
    </row>
    <row r="25" spans="1:46" x14ac:dyDescent="0.2">
      <c r="A25" s="3" t="s">
        <v>56</v>
      </c>
      <c r="B25" s="3" t="s">
        <v>44</v>
      </c>
      <c r="C25" s="8" t="s">
        <v>39</v>
      </c>
      <c r="D25" s="3">
        <v>4399.2700000000004</v>
      </c>
      <c r="E25" s="3">
        <v>4300.9799999999996</v>
      </c>
      <c r="F25" s="5">
        <f>D25/E25</f>
        <v>1.0228529311924262</v>
      </c>
      <c r="G25" s="5">
        <f>ABS(1-F25)</f>
        <v>2.2852931192426151E-2</v>
      </c>
      <c r="H25" s="6">
        <f t="shared" si="49"/>
        <v>4350.125</v>
      </c>
      <c r="I25" s="6"/>
      <c r="J25" s="3" t="s">
        <v>44</v>
      </c>
      <c r="K25" s="8" t="s">
        <v>39</v>
      </c>
      <c r="L25" s="3">
        <v>5252.31</v>
      </c>
      <c r="M25" s="3">
        <v>5093.6499999999996</v>
      </c>
      <c r="N25" s="5">
        <f>L25/M25</f>
        <v>1.0311485869661245</v>
      </c>
      <c r="O25" s="5">
        <f>ABS(1-N25)</f>
        <v>3.1148586966124547E-2</v>
      </c>
      <c r="P25" s="6">
        <f t="shared" ref="P25:P29" si="64">(L25+M25)/2</f>
        <v>5172.9799999999996</v>
      </c>
      <c r="Q25" s="6"/>
      <c r="R25" s="3" t="s">
        <v>44</v>
      </c>
      <c r="S25" s="8" t="s">
        <v>39</v>
      </c>
      <c r="T25" s="3">
        <v>1288.8900000000001</v>
      </c>
      <c r="U25" s="3">
        <v>1175.25</v>
      </c>
      <c r="V25" s="6">
        <f>AVERAGE(T25:U25)</f>
        <v>1232.0700000000002</v>
      </c>
      <c r="W25" s="6">
        <f t="shared" si="5"/>
        <v>1.0966943203573709</v>
      </c>
      <c r="X25" s="6">
        <f t="shared" si="6"/>
        <v>9.6694320357370911E-2</v>
      </c>
      <c r="Y25" s="6"/>
      <c r="Z25" s="3" t="s">
        <v>44</v>
      </c>
      <c r="AA25" s="8" t="s">
        <v>39</v>
      </c>
      <c r="AB25" s="3">
        <v>4694.2299999999996</v>
      </c>
      <c r="AC25" s="6">
        <f>AB25/T25</f>
        <v>3.6420718602828783</v>
      </c>
      <c r="AD25" s="6">
        <f>AB25/U25</f>
        <v>3.9942395235056369</v>
      </c>
      <c r="AE25" s="6">
        <f t="shared" si="52"/>
        <v>0.91183111049042187</v>
      </c>
      <c r="AF25" s="6">
        <f t="shared" si="53"/>
        <v>8.816888950957813E-2</v>
      </c>
      <c r="AG25" s="6"/>
      <c r="AH25" s="3" t="s">
        <v>44</v>
      </c>
      <c r="AI25" s="8" t="s">
        <v>39</v>
      </c>
      <c r="AJ25" s="5">
        <f t="shared" si="63"/>
        <v>1.1703026907501337</v>
      </c>
      <c r="AK25" s="6">
        <f t="shared" si="32"/>
        <v>1508.39143508094</v>
      </c>
      <c r="AL25" s="6">
        <f t="shared" si="55"/>
        <v>1375.3982373040947</v>
      </c>
      <c r="AM25" s="6">
        <f t="shared" si="56"/>
        <v>1441.8948361925172</v>
      </c>
      <c r="AN25" s="7">
        <f t="shared" si="7"/>
        <v>1.0966943203573709</v>
      </c>
      <c r="AO25" s="7">
        <f t="shared" si="8"/>
        <v>9.6694320357370911E-2</v>
      </c>
      <c r="AP25" s="7"/>
      <c r="AQ25" s="3" t="s">
        <v>44</v>
      </c>
      <c r="AR25" s="8" t="s">
        <v>39</v>
      </c>
      <c r="AS25" s="7">
        <f t="shared" si="9"/>
        <v>6053.9524131966264</v>
      </c>
      <c r="AT25" s="7">
        <f t="shared" si="10"/>
        <v>5090.962992599425</v>
      </c>
    </row>
    <row r="26" spans="1:46" x14ac:dyDescent="0.2">
      <c r="A26" s="3" t="s">
        <v>57</v>
      </c>
      <c r="B26" s="3" t="s">
        <v>44</v>
      </c>
      <c r="C26" s="3" t="s">
        <v>39</v>
      </c>
      <c r="D26" s="3">
        <v>5570.51</v>
      </c>
      <c r="E26" s="3">
        <v>5453.03</v>
      </c>
      <c r="F26" s="5">
        <f t="shared" ref="F26:F39" si="65">D26/E26</f>
        <v>1.0215439856373429</v>
      </c>
      <c r="G26" s="5">
        <f t="shared" ref="G26:G39" si="66">ABS(1-F26)</f>
        <v>2.1543985637342944E-2</v>
      </c>
      <c r="H26" s="6">
        <f t="shared" si="49"/>
        <v>5511.77</v>
      </c>
      <c r="I26" s="6"/>
      <c r="J26" s="3" t="s">
        <v>44</v>
      </c>
      <c r="K26" s="3" t="s">
        <v>39</v>
      </c>
      <c r="L26" s="3">
        <v>6228.13</v>
      </c>
      <c r="M26" s="3">
        <v>6138.52</v>
      </c>
      <c r="N26" s="5">
        <f t="shared" ref="N26:N39" si="67">L26/M26</f>
        <v>1.0145979812723587</v>
      </c>
      <c r="O26" s="5">
        <f t="shared" ref="O26:O39" si="68">ABS(1-N26)</f>
        <v>1.4597981272358673E-2</v>
      </c>
      <c r="P26" s="6">
        <f t="shared" si="64"/>
        <v>6183.3250000000007</v>
      </c>
      <c r="Q26" s="6"/>
      <c r="R26" s="3" t="s">
        <v>44</v>
      </c>
      <c r="S26" s="3" t="s">
        <v>39</v>
      </c>
      <c r="T26" s="3">
        <v>1316.12</v>
      </c>
      <c r="U26" s="3">
        <v>1439.46</v>
      </c>
      <c r="V26" s="6">
        <f t="shared" ref="V26:V29" si="69">AVERAGE(T26:U26)</f>
        <v>1377.79</v>
      </c>
      <c r="W26" s="6">
        <f t="shared" si="5"/>
        <v>0.91431509038111503</v>
      </c>
      <c r="X26" s="6">
        <f t="shared" si="6"/>
        <v>8.5684909618884975E-2</v>
      </c>
      <c r="Y26" s="6"/>
      <c r="Z26" s="3" t="s">
        <v>44</v>
      </c>
      <c r="AA26" s="3" t="s">
        <v>39</v>
      </c>
      <c r="AB26" s="3">
        <v>5493.67</v>
      </c>
      <c r="AC26" s="6">
        <f>AB26/T26</f>
        <v>4.1741406558672463</v>
      </c>
      <c r="AD26" s="6">
        <f>AB26/U26</f>
        <v>3.8164797910327484</v>
      </c>
      <c r="AE26" s="6">
        <f t="shared" si="52"/>
        <v>1.0937148588274626</v>
      </c>
      <c r="AF26" s="6">
        <f t="shared" si="53"/>
        <v>9.3714858827462555E-2</v>
      </c>
      <c r="AG26" s="6"/>
      <c r="AH26" s="3" t="s">
        <v>44</v>
      </c>
      <c r="AI26" s="3" t="s">
        <v>39</v>
      </c>
      <c r="AJ26" s="5">
        <f t="shared" si="63"/>
        <v>1</v>
      </c>
      <c r="AK26" s="6">
        <f t="shared" si="32"/>
        <v>1316.12</v>
      </c>
      <c r="AL26" s="6">
        <f t="shared" si="55"/>
        <v>1439.46</v>
      </c>
      <c r="AM26" s="6">
        <f t="shared" si="56"/>
        <v>1377.79</v>
      </c>
      <c r="AN26" s="7">
        <f t="shared" si="7"/>
        <v>0.91431509038111503</v>
      </c>
      <c r="AO26" s="7">
        <f t="shared" si="8"/>
        <v>8.5684909618884975E-2</v>
      </c>
      <c r="AP26" s="7"/>
      <c r="AQ26" s="3" t="s">
        <v>44</v>
      </c>
      <c r="AR26" s="3" t="s">
        <v>39</v>
      </c>
      <c r="AS26" s="7">
        <f t="shared" si="9"/>
        <v>6183.3250000000007</v>
      </c>
      <c r="AT26" s="7">
        <f t="shared" si="10"/>
        <v>5511.77</v>
      </c>
    </row>
    <row r="27" spans="1:46" x14ac:dyDescent="0.2">
      <c r="A27" s="3" t="s">
        <v>58</v>
      </c>
      <c r="B27" s="3" t="s">
        <v>44</v>
      </c>
      <c r="C27" s="3" t="s">
        <v>39</v>
      </c>
      <c r="D27" s="3">
        <v>5245.31</v>
      </c>
      <c r="E27" s="3">
        <v>5302.51</v>
      </c>
      <c r="F27" s="5">
        <f t="shared" si="65"/>
        <v>0.98921265589315255</v>
      </c>
      <c r="G27" s="5">
        <f t="shared" si="66"/>
        <v>1.0787344106847452E-2</v>
      </c>
      <c r="H27" s="6">
        <f t="shared" si="49"/>
        <v>5273.91</v>
      </c>
      <c r="I27" s="6"/>
      <c r="J27" s="3" t="s">
        <v>44</v>
      </c>
      <c r="K27" s="3" t="s">
        <v>39</v>
      </c>
      <c r="L27" s="3">
        <v>5803.23</v>
      </c>
      <c r="M27" s="3">
        <v>5985.73</v>
      </c>
      <c r="N27" s="5">
        <f t="shared" si="67"/>
        <v>0.96951081989999544</v>
      </c>
      <c r="O27" s="5">
        <f t="shared" si="68"/>
        <v>3.0489180100004565E-2</v>
      </c>
      <c r="P27" s="6">
        <f t="shared" si="64"/>
        <v>5894.48</v>
      </c>
      <c r="Q27" s="6"/>
      <c r="R27" s="3" t="s">
        <v>44</v>
      </c>
      <c r="S27" s="3" t="s">
        <v>39</v>
      </c>
      <c r="T27" s="3">
        <v>1211.05</v>
      </c>
      <c r="U27" s="3">
        <v>1329.67</v>
      </c>
      <c r="V27" s="6">
        <f t="shared" si="69"/>
        <v>1270.3600000000001</v>
      </c>
      <c r="W27" s="6">
        <f t="shared" si="5"/>
        <v>0.91078989523716403</v>
      </c>
      <c r="X27" s="6">
        <f t="shared" si="6"/>
        <v>8.9210104762835973E-2</v>
      </c>
      <c r="Y27" s="6"/>
      <c r="Z27" s="3" t="s">
        <v>44</v>
      </c>
      <c r="AA27" s="3" t="s">
        <v>39</v>
      </c>
      <c r="AB27" s="3">
        <v>5179.93</v>
      </c>
      <c r="AC27" s="6">
        <f>AB27/T27</f>
        <v>4.2772222451591597</v>
      </c>
      <c r="AD27" s="6">
        <f>AB27/U27</f>
        <v>3.8956508005745785</v>
      </c>
      <c r="AE27" s="6">
        <f t="shared" si="52"/>
        <v>1.0979480615994386</v>
      </c>
      <c r="AF27" s="6">
        <f t="shared" si="53"/>
        <v>9.7948061599438585E-2</v>
      </c>
      <c r="AG27" s="6"/>
      <c r="AH27" s="3" t="s">
        <v>44</v>
      </c>
      <c r="AI27" s="3" t="s">
        <v>39</v>
      </c>
      <c r="AJ27" s="5">
        <f t="shared" si="63"/>
        <v>1.060568386059271</v>
      </c>
      <c r="AK27" s="6">
        <f t="shared" si="32"/>
        <v>1284.4013439370801</v>
      </c>
      <c r="AL27" s="6">
        <f t="shared" si="55"/>
        <v>1410.2059658914309</v>
      </c>
      <c r="AM27" s="6">
        <f t="shared" si="56"/>
        <v>1347.3036549142555</v>
      </c>
      <c r="AN27" s="7">
        <f t="shared" si="7"/>
        <v>0.91078989523716414</v>
      </c>
      <c r="AO27" s="7">
        <f t="shared" si="8"/>
        <v>8.9210104762835862E-2</v>
      </c>
      <c r="AP27" s="7"/>
      <c r="AQ27" s="3" t="s">
        <v>44</v>
      </c>
      <c r="AR27" s="3" t="s">
        <v>39</v>
      </c>
      <c r="AS27" s="7">
        <f t="shared" si="9"/>
        <v>6251.4991402586511</v>
      </c>
      <c r="AT27" s="7">
        <f t="shared" si="10"/>
        <v>5593.3422169218493</v>
      </c>
    </row>
    <row r="28" spans="1:46" x14ac:dyDescent="0.2">
      <c r="A28" s="3" t="s">
        <v>59</v>
      </c>
      <c r="B28" s="3" t="s">
        <v>44</v>
      </c>
      <c r="C28" s="3" t="s">
        <v>39</v>
      </c>
      <c r="D28" s="3">
        <v>5481.96</v>
      </c>
      <c r="E28" s="3">
        <v>5710.23</v>
      </c>
      <c r="F28" s="5">
        <f t="shared" si="65"/>
        <v>0.96002437730179002</v>
      </c>
      <c r="G28" s="5">
        <f t="shared" si="66"/>
        <v>3.9975622698209978E-2</v>
      </c>
      <c r="H28" s="6">
        <f t="shared" si="49"/>
        <v>5596.0949999999993</v>
      </c>
      <c r="I28" s="6"/>
      <c r="J28" s="3" t="s">
        <v>44</v>
      </c>
      <c r="K28" s="3" t="s">
        <v>39</v>
      </c>
      <c r="L28" s="3">
        <v>6201.77</v>
      </c>
      <c r="M28" s="3">
        <v>6387.96</v>
      </c>
      <c r="N28" s="5">
        <f t="shared" si="67"/>
        <v>0.97085297966800044</v>
      </c>
      <c r="O28" s="5">
        <f t="shared" si="68"/>
        <v>2.9147020331999562E-2</v>
      </c>
      <c r="P28" s="6">
        <f t="shared" si="64"/>
        <v>6294.8649999999998</v>
      </c>
      <c r="Q28" s="6"/>
      <c r="R28" s="3" t="s">
        <v>44</v>
      </c>
      <c r="S28" s="3" t="s">
        <v>39</v>
      </c>
      <c r="T28" s="3">
        <v>1401.85</v>
      </c>
      <c r="U28" s="3">
        <v>1421.26</v>
      </c>
      <c r="V28" s="6">
        <f t="shared" si="69"/>
        <v>1411.5549999999998</v>
      </c>
      <c r="W28" s="6">
        <f t="shared" si="5"/>
        <v>0.98634310400630421</v>
      </c>
      <c r="X28" s="6">
        <f t="shared" si="6"/>
        <v>1.3656895993695795E-2</v>
      </c>
      <c r="Y28" s="6"/>
      <c r="Z28" s="3" t="s">
        <v>44</v>
      </c>
      <c r="AA28" s="3" t="s">
        <v>39</v>
      </c>
      <c r="AB28" s="3">
        <v>5352.09</v>
      </c>
      <c r="AC28" s="6">
        <f t="shared" ref="AC28:AC29" si="70">AB28/T28</f>
        <v>3.8178763776438283</v>
      </c>
      <c r="AD28" s="6">
        <f t="shared" ref="AD28:AD29" si="71">AB28/U28</f>
        <v>3.7657360370375583</v>
      </c>
      <c r="AE28" s="6">
        <f t="shared" si="52"/>
        <v>1.0138459892285197</v>
      </c>
      <c r="AF28" s="6">
        <f t="shared" si="53"/>
        <v>1.3845989228519651E-2</v>
      </c>
      <c r="AG28" s="6"/>
      <c r="AH28" s="3" t="s">
        <v>44</v>
      </c>
      <c r="AI28" s="3" t="s">
        <v>39</v>
      </c>
      <c r="AJ28" s="5">
        <f t="shared" si="63"/>
        <v>1.0264532173412628</v>
      </c>
      <c r="AK28" s="6">
        <f t="shared" si="32"/>
        <v>1438.9334427298493</v>
      </c>
      <c r="AL28" s="6">
        <f t="shared" si="55"/>
        <v>1458.8568996784431</v>
      </c>
      <c r="AM28" s="6">
        <f t="shared" si="56"/>
        <v>1448.8951712041462</v>
      </c>
      <c r="AN28" s="7">
        <f t="shared" si="7"/>
        <v>0.98634310400630432</v>
      </c>
      <c r="AO28" s="7">
        <f t="shared" si="8"/>
        <v>1.3656895993695684E-2</v>
      </c>
      <c r="AP28" s="7"/>
      <c r="AQ28" s="3" t="s">
        <v>44</v>
      </c>
      <c r="AR28" s="3" t="s">
        <v>39</v>
      </c>
      <c r="AS28" s="7">
        <f t="shared" si="9"/>
        <v>6461.3844319789077</v>
      </c>
      <c r="AT28" s="7">
        <f t="shared" si="10"/>
        <v>5744.1297172973536</v>
      </c>
    </row>
    <row r="29" spans="1:46" x14ac:dyDescent="0.2">
      <c r="A29" s="3" t="s">
        <v>60</v>
      </c>
      <c r="B29" s="3" t="s">
        <v>44</v>
      </c>
      <c r="C29" s="3" t="s">
        <v>39</v>
      </c>
      <c r="D29" s="3">
        <v>5382.01</v>
      </c>
      <c r="E29" s="3">
        <v>5275.12</v>
      </c>
      <c r="F29" s="5">
        <f t="shared" si="65"/>
        <v>1.0202630461487132</v>
      </c>
      <c r="G29" s="5">
        <f t="shared" si="66"/>
        <v>2.0263046148713215E-2</v>
      </c>
      <c r="H29" s="6">
        <f t="shared" si="49"/>
        <v>5328.5650000000005</v>
      </c>
      <c r="I29" s="6"/>
      <c r="J29" s="3" t="s">
        <v>44</v>
      </c>
      <c r="K29" s="3" t="s">
        <v>39</v>
      </c>
      <c r="L29" s="3">
        <v>6072.41</v>
      </c>
      <c r="M29" s="3">
        <v>5783.59</v>
      </c>
      <c r="N29" s="5">
        <f t="shared" si="67"/>
        <v>1.0499378413753395</v>
      </c>
      <c r="O29" s="5">
        <f t="shared" si="68"/>
        <v>4.993784137533952E-2</v>
      </c>
      <c r="P29" s="6">
        <f t="shared" si="64"/>
        <v>5928</v>
      </c>
      <c r="Q29" s="6"/>
      <c r="R29" s="3" t="s">
        <v>44</v>
      </c>
      <c r="S29" s="3" t="s">
        <v>39</v>
      </c>
      <c r="T29" s="3">
        <v>1414.45</v>
      </c>
      <c r="U29" s="6">
        <v>1365.8</v>
      </c>
      <c r="V29" s="6">
        <f t="shared" si="69"/>
        <v>1390.125</v>
      </c>
      <c r="W29" s="6">
        <f t="shared" si="5"/>
        <v>1.0356201493630108</v>
      </c>
      <c r="X29" s="6">
        <f t="shared" si="6"/>
        <v>3.5620149363010833E-2</v>
      </c>
      <c r="Y29" s="6"/>
      <c r="Z29" s="3" t="s">
        <v>44</v>
      </c>
      <c r="AA29" s="3" t="s">
        <v>39</v>
      </c>
      <c r="AB29" s="3">
        <v>5335.85</v>
      </c>
      <c r="AC29" s="6">
        <f t="shared" si="70"/>
        <v>3.7723850259818303</v>
      </c>
      <c r="AD29" s="6">
        <f t="shared" si="71"/>
        <v>3.9067579440620888</v>
      </c>
      <c r="AE29" s="6">
        <f t="shared" si="52"/>
        <v>0.96560500547916139</v>
      </c>
      <c r="AF29" s="6">
        <f t="shared" si="53"/>
        <v>3.4394994520838607E-2</v>
      </c>
      <c r="AG29" s="6"/>
      <c r="AH29" s="3" t="s">
        <v>44</v>
      </c>
      <c r="AI29" s="3" t="s">
        <v>39</v>
      </c>
      <c r="AJ29" s="5">
        <f t="shared" si="63"/>
        <v>1.0295772932147642</v>
      </c>
      <c r="AK29" s="6">
        <f t="shared" si="32"/>
        <v>1456.2856023876234</v>
      </c>
      <c r="AL29" s="6">
        <f t="shared" si="55"/>
        <v>1406.1966670727249</v>
      </c>
      <c r="AM29" s="6">
        <f t="shared" si="56"/>
        <v>1431.2411347301741</v>
      </c>
      <c r="AN29" s="7">
        <f t="shared" si="7"/>
        <v>1.0356201493630108</v>
      </c>
      <c r="AO29" s="7">
        <f t="shared" si="8"/>
        <v>3.5620149363010833E-2</v>
      </c>
      <c r="AP29" s="7"/>
      <c r="AQ29" s="3" t="s">
        <v>44</v>
      </c>
      <c r="AR29" s="3" t="s">
        <v>39</v>
      </c>
      <c r="AS29" s="7">
        <f t="shared" si="9"/>
        <v>6103.3341941771223</v>
      </c>
      <c r="AT29" s="7">
        <f t="shared" si="10"/>
        <v>5486.1695294189303</v>
      </c>
    </row>
    <row r="30" spans="1:46" x14ac:dyDescent="0.2">
      <c r="A30" s="3" t="s">
        <v>61</v>
      </c>
      <c r="B30" s="3" t="s">
        <v>62</v>
      </c>
      <c r="C30" s="3" t="s">
        <v>31</v>
      </c>
      <c r="D30" s="3">
        <v>2999.43</v>
      </c>
      <c r="E30" s="3">
        <v>2616.77</v>
      </c>
      <c r="F30" s="5">
        <f t="shared" si="65"/>
        <v>1.1462337156112306</v>
      </c>
      <c r="G30" s="5">
        <f t="shared" si="66"/>
        <v>0.14623371561123055</v>
      </c>
      <c r="H30" s="6">
        <f>(D30+E30)/2</f>
        <v>2808.1</v>
      </c>
      <c r="I30" s="6"/>
      <c r="J30" s="3" t="s">
        <v>62</v>
      </c>
      <c r="K30" s="3" t="s">
        <v>31</v>
      </c>
      <c r="L30" s="3">
        <v>3806.46</v>
      </c>
      <c r="M30" s="3">
        <v>3481.36</v>
      </c>
      <c r="N30" s="5">
        <f t="shared" si="67"/>
        <v>1.0933830457062756</v>
      </c>
      <c r="O30" s="5">
        <f t="shared" si="68"/>
        <v>9.3383045706275647E-2</v>
      </c>
      <c r="P30" s="6">
        <f>(L30+M30)/2</f>
        <v>3643.91</v>
      </c>
      <c r="Q30" s="6"/>
      <c r="R30" s="3" t="s">
        <v>62</v>
      </c>
      <c r="S30" s="3" t="s">
        <v>31</v>
      </c>
      <c r="T30" s="6">
        <v>818.5</v>
      </c>
      <c r="U30" s="6">
        <v>858.53</v>
      </c>
      <c r="V30" s="6">
        <f>AVERAGE(T30:U30)</f>
        <v>838.51499999999999</v>
      </c>
      <c r="W30" s="6">
        <f t="shared" si="5"/>
        <v>0.95337379008304901</v>
      </c>
      <c r="X30" s="6">
        <f t="shared" si="6"/>
        <v>4.6626209916950989E-2</v>
      </c>
      <c r="Y30" s="6"/>
      <c r="Z30" s="3" t="s">
        <v>62</v>
      </c>
      <c r="AA30" s="3" t="s">
        <v>31</v>
      </c>
      <c r="AB30" s="6">
        <v>3483.66</v>
      </c>
      <c r="AC30" s="6">
        <f>AB30/T30</f>
        <v>4.2561514966401957</v>
      </c>
      <c r="AD30" s="6">
        <f>AB30/U30</f>
        <v>4.0577032835195039</v>
      </c>
      <c r="AE30" s="6">
        <f>AC30/AD30</f>
        <v>1.0489065363469763</v>
      </c>
      <c r="AF30" s="6">
        <f>ABS(1-AE30)</f>
        <v>4.8906536346976281E-2</v>
      </c>
      <c r="AG30" s="6"/>
      <c r="AH30" s="3" t="s">
        <v>62</v>
      </c>
      <c r="AI30" s="3" t="s">
        <v>31</v>
      </c>
      <c r="AJ30" s="5">
        <f t="shared" si="63"/>
        <v>1.5769822542957694</v>
      </c>
      <c r="AK30" s="6">
        <f>T30*AJ30</f>
        <v>1290.7599751410874</v>
      </c>
      <c r="AL30" s="6">
        <f>U30*AJ30</f>
        <v>1353.8865747805469</v>
      </c>
      <c r="AM30" s="6">
        <f>AVERAGE(AK30:AL30)</f>
        <v>1322.3232749608171</v>
      </c>
      <c r="AN30" s="7">
        <f t="shared" si="7"/>
        <v>0.95337379008304901</v>
      </c>
      <c r="AO30" s="7">
        <f t="shared" si="8"/>
        <v>4.6626209916950989E-2</v>
      </c>
      <c r="AP30" s="7"/>
      <c r="AQ30" s="3" t="s">
        <v>62</v>
      </c>
      <c r="AR30" s="3" t="s">
        <v>31</v>
      </c>
      <c r="AS30" s="7">
        <f t="shared" si="9"/>
        <v>5746.3814062508973</v>
      </c>
      <c r="AT30" s="7">
        <f t="shared" si="10"/>
        <v>4428.3238682879501</v>
      </c>
    </row>
    <row r="31" spans="1:46" x14ac:dyDescent="0.2">
      <c r="A31" s="3" t="s">
        <v>63</v>
      </c>
      <c r="B31" s="3" t="s">
        <v>62</v>
      </c>
      <c r="C31" s="3" t="s">
        <v>31</v>
      </c>
      <c r="D31" s="3">
        <v>2518.65</v>
      </c>
      <c r="E31" s="3">
        <v>2331.4699999999998</v>
      </c>
      <c r="F31" s="5">
        <f t="shared" si="65"/>
        <v>1.0802841125984894</v>
      </c>
      <c r="G31" s="5">
        <f t="shared" si="66"/>
        <v>8.0284112598489443E-2</v>
      </c>
      <c r="H31" s="6">
        <f t="shared" ref="H31:H39" si="72">(D31+E31)/2</f>
        <v>2425.06</v>
      </c>
      <c r="I31" s="6"/>
      <c r="J31" s="3" t="s">
        <v>62</v>
      </c>
      <c r="K31" s="3" t="s">
        <v>31</v>
      </c>
      <c r="L31" s="3">
        <v>3465.14</v>
      </c>
      <c r="M31" s="6">
        <v>3414.9</v>
      </c>
      <c r="N31" s="5">
        <f t="shared" si="67"/>
        <v>1.0147119974230576</v>
      </c>
      <c r="O31" s="5">
        <f t="shared" si="68"/>
        <v>1.4711997423057621E-2</v>
      </c>
      <c r="P31" s="6">
        <f t="shared" ref="P31" si="73">(L31+M31)/2</f>
        <v>3440.02</v>
      </c>
      <c r="Q31" s="6"/>
      <c r="R31" s="3" t="s">
        <v>62</v>
      </c>
      <c r="S31" s="3" t="s">
        <v>31</v>
      </c>
      <c r="T31" s="6">
        <v>776.6</v>
      </c>
      <c r="U31" s="6">
        <v>813.03</v>
      </c>
      <c r="V31" s="6">
        <f t="shared" ref="V31" si="74">AVERAGE(T31:U31)</f>
        <v>794.81500000000005</v>
      </c>
      <c r="W31" s="6">
        <f t="shared" si="5"/>
        <v>0.95519230532698673</v>
      </c>
      <c r="X31" s="6">
        <f t="shared" si="6"/>
        <v>4.4807694673013265E-2</v>
      </c>
      <c r="Y31" s="6"/>
      <c r="Z31" s="3" t="s">
        <v>62</v>
      </c>
      <c r="AA31" s="3" t="s">
        <v>31</v>
      </c>
      <c r="AB31" s="6">
        <v>3125.42</v>
      </c>
      <c r="AC31" s="6">
        <f t="shared" ref="AC31" si="75">AB31/T31</f>
        <v>4.0244913726500124</v>
      </c>
      <c r="AD31" s="6">
        <f t="shared" ref="AD31" si="76">AB31/U31</f>
        <v>3.8441631920101353</v>
      </c>
      <c r="AE31" s="6">
        <f t="shared" ref="AE31" si="77">AC31/AD31</f>
        <v>1.0469096059747616</v>
      </c>
      <c r="AF31" s="6">
        <f t="shared" ref="AF31" si="78">ABS(1-AE31)</f>
        <v>4.690960597476157E-2</v>
      </c>
      <c r="AG31" s="6"/>
      <c r="AH31" s="3" t="s">
        <v>62</v>
      </c>
      <c r="AI31" s="3" t="s">
        <v>31</v>
      </c>
      <c r="AJ31" s="5">
        <f t="shared" si="63"/>
        <v>1.7577381599912971</v>
      </c>
      <c r="AK31" s="6">
        <f t="shared" ref="AK31" si="79">T31*AJ31</f>
        <v>1365.0594550492415</v>
      </c>
      <c r="AL31" s="6">
        <f t="shared" ref="AL31" si="80">U31*AJ31</f>
        <v>1429.0938562177244</v>
      </c>
      <c r="AM31" s="6">
        <f t="shared" ref="AM31" si="81">AVERAGE(AK31:AL31)</f>
        <v>1397.0766556334829</v>
      </c>
      <c r="AN31" s="7">
        <f t="shared" si="7"/>
        <v>0.95519230532698673</v>
      </c>
      <c r="AO31" s="7">
        <f t="shared" si="8"/>
        <v>4.4807694673013265E-2</v>
      </c>
      <c r="AP31" s="7"/>
      <c r="AQ31" s="3" t="s">
        <v>62</v>
      </c>
      <c r="AR31" s="3" t="s">
        <v>31</v>
      </c>
      <c r="AS31" s="7">
        <f t="shared" si="9"/>
        <v>6046.6544251332616</v>
      </c>
      <c r="AT31" s="7">
        <f t="shared" si="10"/>
        <v>4262.6205022684953</v>
      </c>
    </row>
    <row r="32" spans="1:46" x14ac:dyDescent="0.2">
      <c r="A32" s="3" t="s">
        <v>64</v>
      </c>
      <c r="B32" s="3" t="s">
        <v>62</v>
      </c>
      <c r="C32" s="3" t="s">
        <v>35</v>
      </c>
      <c r="D32" s="3">
        <v>3449.89</v>
      </c>
      <c r="E32" s="3">
        <v>3310.72</v>
      </c>
      <c r="F32" s="5">
        <f t="shared" si="65"/>
        <v>1.042036173400348</v>
      </c>
      <c r="G32" s="5">
        <f t="shared" si="66"/>
        <v>4.2036173400348043E-2</v>
      </c>
      <c r="H32" s="6">
        <f t="shared" si="72"/>
        <v>3380.3049999999998</v>
      </c>
      <c r="I32" s="6"/>
      <c r="J32" s="3" t="s">
        <v>62</v>
      </c>
      <c r="K32" s="3" t="s">
        <v>35</v>
      </c>
      <c r="L32" s="3">
        <v>4239.71</v>
      </c>
      <c r="M32" s="3">
        <v>4095.49</v>
      </c>
      <c r="N32" s="5">
        <f t="shared" si="67"/>
        <v>1.0352143455361875</v>
      </c>
      <c r="O32" s="5">
        <f t="shared" si="68"/>
        <v>3.5214345536187519E-2</v>
      </c>
      <c r="P32" s="6">
        <f>(L32+M32)/2</f>
        <v>4167.6000000000004</v>
      </c>
      <c r="Q32" s="6"/>
      <c r="R32" s="3" t="s">
        <v>62</v>
      </c>
      <c r="S32" s="3" t="s">
        <v>35</v>
      </c>
      <c r="T32" s="6">
        <v>893.53</v>
      </c>
      <c r="U32" s="6">
        <v>901.39</v>
      </c>
      <c r="V32" s="6">
        <f>AVERAGE(T32:U32)</f>
        <v>897.46</v>
      </c>
      <c r="W32" s="6">
        <f t="shared" si="5"/>
        <v>0.99128013401524306</v>
      </c>
      <c r="X32" s="6">
        <f t="shared" si="6"/>
        <v>8.719865984756936E-3</v>
      </c>
      <c r="Y32" s="6"/>
      <c r="Z32" s="3" t="s">
        <v>62</v>
      </c>
      <c r="AA32" s="3" t="s">
        <v>35</v>
      </c>
      <c r="AB32" s="6">
        <v>3906.36</v>
      </c>
      <c r="AC32" s="6">
        <f>AB32/T32</f>
        <v>4.3718285899745952</v>
      </c>
      <c r="AD32" s="6">
        <f>AB32/U32</f>
        <v>4.3337068305616882</v>
      </c>
      <c r="AE32" s="6">
        <f>AC32/AD32</f>
        <v>1.0087965709041666</v>
      </c>
      <c r="AF32" s="6">
        <f>ABS(1-AE32)</f>
        <v>8.796570904166634E-3</v>
      </c>
      <c r="AG32" s="6"/>
      <c r="AH32" s="3" t="s">
        <v>62</v>
      </c>
      <c r="AI32" s="3" t="s">
        <v>35</v>
      </c>
      <c r="AJ32" s="5">
        <f>5493.67/AB32</f>
        <v>1.4063399174679241</v>
      </c>
      <c r="AK32" s="6">
        <f>T32*AJ32</f>
        <v>1256.6069064551141</v>
      </c>
      <c r="AL32" s="6">
        <f>U32*AJ32</f>
        <v>1267.6607382064121</v>
      </c>
      <c r="AM32" s="6">
        <f>AVERAGE(AK32:AL32)</f>
        <v>1262.133822330763</v>
      </c>
      <c r="AN32" s="7">
        <f t="shared" si="7"/>
        <v>0.99128013401524295</v>
      </c>
      <c r="AO32" s="7">
        <f t="shared" si="8"/>
        <v>8.719865984757047E-3</v>
      </c>
      <c r="AP32" s="7"/>
      <c r="AQ32" s="3" t="s">
        <v>62</v>
      </c>
      <c r="AR32" s="3" t="s">
        <v>35</v>
      </c>
      <c r="AS32" s="7">
        <f t="shared" si="9"/>
        <v>5861.0622400393213</v>
      </c>
      <c r="AT32" s="7">
        <f t="shared" si="10"/>
        <v>4753.8578547164107</v>
      </c>
    </row>
    <row r="33" spans="1:48" x14ac:dyDescent="0.2">
      <c r="A33" s="3" t="s">
        <v>65</v>
      </c>
      <c r="B33" s="3" t="s">
        <v>62</v>
      </c>
      <c r="C33" s="3" t="s">
        <v>35</v>
      </c>
      <c r="D33" s="3">
        <v>3988.29</v>
      </c>
      <c r="E33" s="3">
        <v>3891.89</v>
      </c>
      <c r="F33" s="5">
        <f t="shared" si="65"/>
        <v>1.0247694564851524</v>
      </c>
      <c r="G33" s="5">
        <f t="shared" si="66"/>
        <v>2.4769456485152386E-2</v>
      </c>
      <c r="H33" s="6">
        <f t="shared" si="72"/>
        <v>3940.09</v>
      </c>
      <c r="I33" s="6"/>
      <c r="J33" s="3" t="s">
        <v>62</v>
      </c>
      <c r="K33" s="3" t="s">
        <v>35</v>
      </c>
      <c r="L33" s="3">
        <v>4877.13</v>
      </c>
      <c r="M33" s="3">
        <v>4688.13</v>
      </c>
      <c r="N33" s="5">
        <f t="shared" si="67"/>
        <v>1.0403145817202168</v>
      </c>
      <c r="O33" s="5">
        <f t="shared" si="68"/>
        <v>4.0314581720216847E-2</v>
      </c>
      <c r="P33" s="6">
        <f t="shared" ref="P33:P37" si="82">(L33+M33)/2</f>
        <v>4782.63</v>
      </c>
      <c r="Q33" s="6"/>
      <c r="R33" s="3" t="s">
        <v>62</v>
      </c>
      <c r="S33" s="3" t="s">
        <v>35</v>
      </c>
      <c r="T33" s="6">
        <v>929.31</v>
      </c>
      <c r="U33" s="6">
        <v>897.62</v>
      </c>
      <c r="V33" s="6">
        <f t="shared" ref="V33:V37" si="83">AVERAGE(T33:U33)</f>
        <v>913.46499999999992</v>
      </c>
      <c r="W33" s="6">
        <f t="shared" si="5"/>
        <v>1.035304471825494</v>
      </c>
      <c r="X33" s="6">
        <f t="shared" si="6"/>
        <v>3.530447182549401E-2</v>
      </c>
      <c r="Y33" s="6"/>
      <c r="Z33" s="3" t="s">
        <v>62</v>
      </c>
      <c r="AA33" s="3" t="s">
        <v>35</v>
      </c>
      <c r="AB33" s="6">
        <v>4298.6499999999996</v>
      </c>
      <c r="AC33" s="6">
        <f t="shared" ref="AC33:AC35" si="84">AB33/T33</f>
        <v>4.6256362247258718</v>
      </c>
      <c r="AD33" s="6">
        <f t="shared" ref="AD33:AD35" si="85">AB33/U33</f>
        <v>4.7889418684966909</v>
      </c>
      <c r="AE33" s="6">
        <f t="shared" ref="AE33:AE35" si="86">AC33/AD33</f>
        <v>0.9658994307604567</v>
      </c>
      <c r="AF33" s="6">
        <f t="shared" ref="AF33:AF35" si="87">ABS(1-AE33)</f>
        <v>3.4100569239543299E-2</v>
      </c>
      <c r="AG33" s="6"/>
      <c r="AH33" s="3" t="s">
        <v>62</v>
      </c>
      <c r="AI33" s="3" t="s">
        <v>35</v>
      </c>
      <c r="AJ33" s="5">
        <f t="shared" ref="AJ33:AJ35" si="88">5493.67/AB33</f>
        <v>1.277998906633478</v>
      </c>
      <c r="AK33" s="6">
        <f t="shared" ref="AK33:AK35" si="89">T33*AJ33</f>
        <v>1187.6571639235574</v>
      </c>
      <c r="AL33" s="6">
        <f t="shared" ref="AL33:AL35" si="90">U33*AJ33</f>
        <v>1147.1573785723426</v>
      </c>
      <c r="AM33" s="6">
        <f t="shared" ref="AM33:AM35" si="91">AVERAGE(AK33:AL33)</f>
        <v>1167.4072712479501</v>
      </c>
      <c r="AN33" s="7">
        <f t="shared" si="7"/>
        <v>1.035304471825494</v>
      </c>
      <c r="AO33" s="7">
        <f t="shared" si="8"/>
        <v>3.530447182549401E-2</v>
      </c>
      <c r="AP33" s="7"/>
      <c r="AQ33" s="3" t="s">
        <v>62</v>
      </c>
      <c r="AR33" s="3" t="s">
        <v>35</v>
      </c>
      <c r="AS33" s="7">
        <f t="shared" si="9"/>
        <v>6112.1959108324709</v>
      </c>
      <c r="AT33" s="7">
        <f t="shared" si="10"/>
        <v>5035.4307120375006</v>
      </c>
    </row>
    <row r="34" spans="1:48" x14ac:dyDescent="0.2">
      <c r="A34" s="3" t="s">
        <v>66</v>
      </c>
      <c r="B34" s="3" t="s">
        <v>62</v>
      </c>
      <c r="C34" s="3" t="s">
        <v>35</v>
      </c>
      <c r="D34" s="3">
        <v>3777.67</v>
      </c>
      <c r="E34" s="3">
        <v>3590.41</v>
      </c>
      <c r="F34" s="5">
        <f t="shared" si="65"/>
        <v>1.0521556033990547</v>
      </c>
      <c r="G34" s="5">
        <f t="shared" si="66"/>
        <v>5.2155603399054673E-2</v>
      </c>
      <c r="H34" s="6">
        <f t="shared" si="72"/>
        <v>3684.04</v>
      </c>
      <c r="I34" s="6"/>
      <c r="J34" s="3" t="s">
        <v>62</v>
      </c>
      <c r="K34" s="3" t="s">
        <v>35</v>
      </c>
      <c r="L34" s="3">
        <v>4611.74</v>
      </c>
      <c r="M34" s="3">
        <v>4383.0600000000004</v>
      </c>
      <c r="N34" s="5">
        <f t="shared" si="67"/>
        <v>1.0521735956158482</v>
      </c>
      <c r="O34" s="5">
        <f t="shared" si="68"/>
        <v>5.2173595615848223E-2</v>
      </c>
      <c r="P34" s="6">
        <f t="shared" si="82"/>
        <v>4497.3999999999996</v>
      </c>
      <c r="Q34" s="6"/>
      <c r="R34" s="3" t="s">
        <v>62</v>
      </c>
      <c r="S34" s="3" t="s">
        <v>35</v>
      </c>
      <c r="T34" s="6">
        <v>973.71</v>
      </c>
      <c r="U34" s="6">
        <v>924.85</v>
      </c>
      <c r="V34" s="6">
        <f t="shared" si="83"/>
        <v>949.28</v>
      </c>
      <c r="W34" s="6">
        <f t="shared" si="5"/>
        <v>1.0528301886792453</v>
      </c>
      <c r="X34" s="6">
        <f t="shared" si="6"/>
        <v>5.2830188679245271E-2</v>
      </c>
      <c r="Y34" s="6"/>
      <c r="Z34" s="3" t="s">
        <v>62</v>
      </c>
      <c r="AA34" s="3" t="s">
        <v>35</v>
      </c>
      <c r="AB34" s="6">
        <v>4043.36</v>
      </c>
      <c r="AC34" s="6">
        <f t="shared" si="84"/>
        <v>4.1525300140698977</v>
      </c>
      <c r="AD34" s="6">
        <f t="shared" si="85"/>
        <v>4.3719089582094393</v>
      </c>
      <c r="AE34" s="6">
        <f t="shared" si="86"/>
        <v>0.94982078853046603</v>
      </c>
      <c r="AF34" s="6">
        <f t="shared" si="87"/>
        <v>5.0179211469533969E-2</v>
      </c>
      <c r="AG34" s="6"/>
      <c r="AH34" s="3" t="s">
        <v>62</v>
      </c>
      <c r="AI34" s="3" t="s">
        <v>35</v>
      </c>
      <c r="AJ34" s="5">
        <f t="shared" si="88"/>
        <v>1.3586893079023385</v>
      </c>
      <c r="AK34" s="6">
        <f t="shared" si="89"/>
        <v>1322.969365997586</v>
      </c>
      <c r="AL34" s="6">
        <f t="shared" si="90"/>
        <v>1256.5838064134778</v>
      </c>
      <c r="AM34" s="6">
        <f t="shared" si="91"/>
        <v>1289.7765862055319</v>
      </c>
      <c r="AN34" s="7">
        <f t="shared" si="7"/>
        <v>1.0528301886792453</v>
      </c>
      <c r="AO34" s="7">
        <f t="shared" si="8"/>
        <v>5.2830188679245271E-2</v>
      </c>
      <c r="AP34" s="7"/>
      <c r="AQ34" s="3" t="s">
        <v>62</v>
      </c>
      <c r="AR34" s="3" t="s">
        <v>35</v>
      </c>
      <c r="AS34" s="7">
        <f t="shared" si="9"/>
        <v>6110.5692933599767</v>
      </c>
      <c r="AT34" s="7">
        <f t="shared" si="10"/>
        <v>5005.4657578845308</v>
      </c>
    </row>
    <row r="35" spans="1:48" x14ac:dyDescent="0.2">
      <c r="A35" s="3" t="s">
        <v>67</v>
      </c>
      <c r="B35" s="3" t="s">
        <v>62</v>
      </c>
      <c r="C35" s="3" t="s">
        <v>35</v>
      </c>
      <c r="D35" s="3">
        <v>3561.65</v>
      </c>
      <c r="E35" s="3">
        <v>3652.21</v>
      </c>
      <c r="F35" s="5">
        <f t="shared" si="65"/>
        <v>0.97520405453136594</v>
      </c>
      <c r="G35" s="5">
        <f t="shared" si="66"/>
        <v>2.4795945468634062E-2</v>
      </c>
      <c r="H35" s="6">
        <f t="shared" si="72"/>
        <v>3606.9300000000003</v>
      </c>
      <c r="I35" s="6"/>
      <c r="J35" s="3" t="s">
        <v>62</v>
      </c>
      <c r="K35" s="3" t="s">
        <v>35</v>
      </c>
      <c r="L35" s="3">
        <v>3990.88</v>
      </c>
      <c r="M35" s="3">
        <v>4100.8500000000004</v>
      </c>
      <c r="N35" s="5">
        <f t="shared" si="67"/>
        <v>0.97318360827633288</v>
      </c>
      <c r="O35" s="5">
        <f t="shared" si="68"/>
        <v>2.6816391723667121E-2</v>
      </c>
      <c r="P35" s="6">
        <f t="shared" si="82"/>
        <v>4045.8650000000002</v>
      </c>
      <c r="Q35" s="6"/>
      <c r="R35" s="3" t="s">
        <v>62</v>
      </c>
      <c r="S35" s="3" t="s">
        <v>35</v>
      </c>
      <c r="T35" s="6">
        <v>960.66</v>
      </c>
      <c r="U35" s="6">
        <v>892.97</v>
      </c>
      <c r="V35" s="6">
        <f t="shared" si="83"/>
        <v>926.81500000000005</v>
      </c>
      <c r="W35" s="6">
        <f t="shared" si="5"/>
        <v>1.0758032184731849</v>
      </c>
      <c r="X35" s="6">
        <f t="shared" si="6"/>
        <v>7.5803218473184941E-2</v>
      </c>
      <c r="Y35" s="6"/>
      <c r="Z35" s="3" t="s">
        <v>62</v>
      </c>
      <c r="AA35" s="3" t="s">
        <v>35</v>
      </c>
      <c r="AB35" s="6">
        <v>3927.78</v>
      </c>
      <c r="AC35" s="6">
        <f t="shared" si="84"/>
        <v>4.0886265692336519</v>
      </c>
      <c r="AD35" s="6">
        <f t="shared" si="85"/>
        <v>4.398557622316539</v>
      </c>
      <c r="AE35" s="6">
        <f t="shared" si="86"/>
        <v>0.92953802594049928</v>
      </c>
      <c r="AF35" s="6">
        <f t="shared" si="87"/>
        <v>7.046197405950072E-2</v>
      </c>
      <c r="AG35" s="6"/>
      <c r="AH35" s="3" t="s">
        <v>62</v>
      </c>
      <c r="AI35" s="3" t="s">
        <v>35</v>
      </c>
      <c r="AJ35" s="5">
        <f t="shared" si="88"/>
        <v>1.3986704958016996</v>
      </c>
      <c r="AK35" s="6">
        <f t="shared" si="89"/>
        <v>1343.6467984968606</v>
      </c>
      <c r="AL35" s="6">
        <f t="shared" si="90"/>
        <v>1248.9707926360436</v>
      </c>
      <c r="AM35" s="6">
        <f t="shared" si="91"/>
        <v>1296.3087955664521</v>
      </c>
      <c r="AN35" s="7">
        <f t="shared" si="7"/>
        <v>1.0758032184731849</v>
      </c>
      <c r="AO35" s="7">
        <f t="shared" si="8"/>
        <v>7.5803218473184941E-2</v>
      </c>
      <c r="AP35" s="7"/>
      <c r="AQ35" s="3" t="s">
        <v>62</v>
      </c>
      <c r="AR35" s="3" t="s">
        <v>35</v>
      </c>
      <c r="AS35" s="7">
        <f t="shared" si="9"/>
        <v>5658.8320054967435</v>
      </c>
      <c r="AT35" s="7">
        <f t="shared" si="10"/>
        <v>5044.9065714220242</v>
      </c>
    </row>
    <row r="36" spans="1:48" x14ac:dyDescent="0.2">
      <c r="A36" s="3" t="s">
        <v>68</v>
      </c>
      <c r="B36" s="3" t="s">
        <v>62</v>
      </c>
      <c r="C36" s="3" t="s">
        <v>35</v>
      </c>
      <c r="D36" s="3">
        <v>3354.26</v>
      </c>
      <c r="E36" s="3">
        <v>3150.94</v>
      </c>
      <c r="F36" s="5">
        <f t="shared" si="65"/>
        <v>1.064526776136645</v>
      </c>
      <c r="G36" s="5">
        <f t="shared" si="66"/>
        <v>6.4526776136645037E-2</v>
      </c>
      <c r="H36" s="6">
        <f t="shared" si="72"/>
        <v>3252.6000000000004</v>
      </c>
      <c r="I36" s="6"/>
      <c r="J36" s="3" t="s">
        <v>62</v>
      </c>
      <c r="K36" s="3" t="s">
        <v>35</v>
      </c>
      <c r="L36" s="3">
        <v>3840.2</v>
      </c>
      <c r="M36" s="3">
        <v>3901.71</v>
      </c>
      <c r="N36" s="5">
        <f t="shared" si="67"/>
        <v>0.98423511742287351</v>
      </c>
      <c r="O36" s="5">
        <f t="shared" si="68"/>
        <v>1.5764882577126493E-2</v>
      </c>
      <c r="P36" s="6">
        <f t="shared" si="82"/>
        <v>3870.9549999999999</v>
      </c>
      <c r="Q36" s="6"/>
      <c r="R36" s="3" t="s">
        <v>62</v>
      </c>
      <c r="S36" s="3" t="s">
        <v>35</v>
      </c>
      <c r="T36" s="3">
        <v>821.92</v>
      </c>
      <c r="U36" s="3">
        <v>863.42</v>
      </c>
      <c r="V36" s="6">
        <f t="shared" si="83"/>
        <v>842.67</v>
      </c>
      <c r="W36" s="6">
        <f t="shared" si="5"/>
        <v>0.95193532695559524</v>
      </c>
      <c r="X36" s="6">
        <f t="shared" si="6"/>
        <v>4.806467304440476E-2</v>
      </c>
      <c r="Y36" s="6"/>
      <c r="Z36" s="3" t="s">
        <v>62</v>
      </c>
      <c r="AA36" s="3" t="s">
        <v>35</v>
      </c>
      <c r="AB36" s="3">
        <v>3952.21</v>
      </c>
      <c r="AC36" s="6">
        <f>AB36/T36</f>
        <v>4.808509343975083</v>
      </c>
      <c r="AD36" s="6">
        <f>AB36/U36</f>
        <v>4.5773899145259556</v>
      </c>
      <c r="AE36" s="6">
        <f>AC36/AD36</f>
        <v>1.0504915320225812</v>
      </c>
      <c r="AF36" s="6">
        <f>ABS(1-AE36)</f>
        <v>5.0491532022581165E-2</v>
      </c>
      <c r="AG36" s="6"/>
      <c r="AH36" s="3" t="s">
        <v>62</v>
      </c>
      <c r="AI36" s="3" t="s">
        <v>35</v>
      </c>
      <c r="AJ36" s="5">
        <f>5493.67/AB36</f>
        <v>1.3900248215555349</v>
      </c>
      <c r="AK36" s="6">
        <f>T36*AJ36</f>
        <v>1142.4892013329252</v>
      </c>
      <c r="AL36" s="6">
        <f>U36*AJ36</f>
        <v>1200.17523142748</v>
      </c>
      <c r="AM36" s="6">
        <f>AVERAGE(AK36:AL36)</f>
        <v>1171.3322163802027</v>
      </c>
      <c r="AN36" s="7">
        <f t="shared" si="7"/>
        <v>0.95193532695559513</v>
      </c>
      <c r="AO36" s="7">
        <f t="shared" si="8"/>
        <v>4.8064673044404871E-2</v>
      </c>
      <c r="AP36" s="7"/>
      <c r="AQ36" s="3" t="s">
        <v>62</v>
      </c>
      <c r="AR36" s="3" t="s">
        <v>35</v>
      </c>
      <c r="AS36" s="7">
        <f t="shared" si="9"/>
        <v>5380.7235331245056</v>
      </c>
      <c r="AT36" s="7">
        <f t="shared" si="10"/>
        <v>4521.1947345915332</v>
      </c>
    </row>
    <row r="37" spans="1:48" x14ac:dyDescent="0.2">
      <c r="A37" s="3" t="s">
        <v>69</v>
      </c>
      <c r="B37" s="3" t="s">
        <v>62</v>
      </c>
      <c r="C37" s="3" t="s">
        <v>35</v>
      </c>
      <c r="D37" s="3">
        <v>2771.26</v>
      </c>
      <c r="E37" s="3">
        <v>3069.53</v>
      </c>
      <c r="F37" s="5">
        <f t="shared" si="65"/>
        <v>0.90282877183151822</v>
      </c>
      <c r="G37" s="5">
        <f t="shared" si="66"/>
        <v>9.7171228168481782E-2</v>
      </c>
      <c r="H37" s="6">
        <f t="shared" si="72"/>
        <v>2920.3950000000004</v>
      </c>
      <c r="I37" s="6"/>
      <c r="J37" s="3" t="s">
        <v>62</v>
      </c>
      <c r="K37" s="3" t="s">
        <v>35</v>
      </c>
      <c r="L37" s="3">
        <v>3712.8</v>
      </c>
      <c r="M37" s="3">
        <v>3766.86</v>
      </c>
      <c r="N37" s="5">
        <f t="shared" si="67"/>
        <v>0.98564852423503924</v>
      </c>
      <c r="O37" s="5">
        <f t="shared" si="68"/>
        <v>1.4351475764960764E-2</v>
      </c>
      <c r="P37" s="6">
        <f t="shared" si="82"/>
        <v>3739.83</v>
      </c>
      <c r="Q37" s="6"/>
      <c r="R37" s="3" t="s">
        <v>62</v>
      </c>
      <c r="S37" s="3" t="s">
        <v>35</v>
      </c>
      <c r="T37" s="3">
        <v>844.04</v>
      </c>
      <c r="U37" s="3">
        <v>771.95</v>
      </c>
      <c r="V37" s="6">
        <f t="shared" si="83"/>
        <v>807.995</v>
      </c>
      <c r="W37" s="6">
        <f t="shared" si="5"/>
        <v>1.0933868773884319</v>
      </c>
      <c r="X37" s="6">
        <f t="shared" si="6"/>
        <v>9.3386877388431877E-2</v>
      </c>
      <c r="Y37" s="6"/>
      <c r="Z37" s="3" t="s">
        <v>62</v>
      </c>
      <c r="AA37" s="3" t="s">
        <v>35</v>
      </c>
      <c r="AB37" s="3">
        <v>3716.13</v>
      </c>
      <c r="AC37" s="6">
        <f>AB37/T37</f>
        <v>4.4027889673475196</v>
      </c>
      <c r="AD37" s="6">
        <f>AB37/U37</f>
        <v>4.8139516808083425</v>
      </c>
      <c r="AE37" s="6">
        <f>AC37/AD37</f>
        <v>0.91458935595469415</v>
      </c>
      <c r="AF37" s="6">
        <f>ABS(1-AE37)</f>
        <v>8.541064404530585E-2</v>
      </c>
      <c r="AG37" s="6"/>
      <c r="AH37" s="3" t="s">
        <v>62</v>
      </c>
      <c r="AI37" s="3" t="s">
        <v>35</v>
      </c>
      <c r="AJ37" s="5">
        <f>5493.67/AB37</f>
        <v>1.4783309518235368</v>
      </c>
      <c r="AK37" s="6">
        <f>T37*AJ37</f>
        <v>1247.770456577138</v>
      </c>
      <c r="AL37" s="6">
        <f>U37*AJ37</f>
        <v>1141.1975782601794</v>
      </c>
      <c r="AM37" s="6">
        <f>AVERAGE(AK37:AL37)</f>
        <v>1194.4840174186588</v>
      </c>
      <c r="AN37" s="7">
        <f t="shared" si="7"/>
        <v>1.0933868773884317</v>
      </c>
      <c r="AO37" s="7">
        <f t="shared" si="8"/>
        <v>9.3386877388431655E-2</v>
      </c>
      <c r="AP37" s="7"/>
      <c r="AQ37" s="3" t="s">
        <v>62</v>
      </c>
      <c r="AR37" s="3" t="s">
        <v>35</v>
      </c>
      <c r="AS37" s="7">
        <f t="shared" si="9"/>
        <v>5528.7064435582179</v>
      </c>
      <c r="AT37" s="7">
        <f t="shared" si="10"/>
        <v>4317.3103200506985</v>
      </c>
    </row>
    <row r="38" spans="1:48" x14ac:dyDescent="0.2">
      <c r="A38" s="3" t="s">
        <v>70</v>
      </c>
      <c r="B38" s="3" t="s">
        <v>62</v>
      </c>
      <c r="C38" s="3" t="s">
        <v>39</v>
      </c>
      <c r="D38" s="3">
        <v>4209.91</v>
      </c>
      <c r="E38" s="3">
        <v>4486.76</v>
      </c>
      <c r="F38" s="5">
        <f t="shared" si="65"/>
        <v>0.938296231579135</v>
      </c>
      <c r="G38" s="5">
        <f t="shared" si="66"/>
        <v>6.1703768420865002E-2</v>
      </c>
      <c r="H38" s="6">
        <f t="shared" si="72"/>
        <v>4348.335</v>
      </c>
      <c r="I38" s="6"/>
      <c r="J38" s="3" t="s">
        <v>62</v>
      </c>
      <c r="K38" s="3" t="s">
        <v>39</v>
      </c>
      <c r="L38" s="3">
        <v>5166.9399999999996</v>
      </c>
      <c r="M38" s="3">
        <v>5084.75</v>
      </c>
      <c r="N38" s="5">
        <f t="shared" si="67"/>
        <v>1.0161640198633166</v>
      </c>
      <c r="O38" s="5">
        <f t="shared" si="68"/>
        <v>1.6164019863316614E-2</v>
      </c>
      <c r="P38" s="6">
        <f>(L38+M38)/2</f>
        <v>5125.8449999999993</v>
      </c>
      <c r="Q38" s="6"/>
      <c r="R38" s="3" t="s">
        <v>62</v>
      </c>
      <c r="S38" s="3" t="s">
        <v>39</v>
      </c>
      <c r="T38" s="3">
        <v>1025.4100000000001</v>
      </c>
      <c r="U38" s="3">
        <v>937.38</v>
      </c>
      <c r="V38" s="6">
        <f>AVERAGE(T38:U38)</f>
        <v>981.39499999999998</v>
      </c>
      <c r="W38" s="6">
        <f t="shared" si="5"/>
        <v>1.0939106872346327</v>
      </c>
      <c r="X38" s="6">
        <f t="shared" si="6"/>
        <v>9.3910687234632695E-2</v>
      </c>
      <c r="Y38" s="6"/>
      <c r="Z38" s="3" t="s">
        <v>62</v>
      </c>
      <c r="AA38" s="3" t="s">
        <v>39</v>
      </c>
      <c r="AB38" s="3">
        <v>4772.2299999999996</v>
      </c>
      <c r="AC38" s="6">
        <f>AB38/T38</f>
        <v>4.6539725573185349</v>
      </c>
      <c r="AD38" s="6">
        <f>AB38/U38</f>
        <v>5.0910303185474399</v>
      </c>
      <c r="AE38" s="6">
        <f>AC38/AD38</f>
        <v>0.91415141260568933</v>
      </c>
      <c r="AF38" s="6">
        <f>ABS(1-AE38)</f>
        <v>8.5848587394310671E-2</v>
      </c>
      <c r="AG38" s="6"/>
      <c r="AH38" s="3" t="s">
        <v>62</v>
      </c>
      <c r="AI38" s="3" t="s">
        <v>39</v>
      </c>
      <c r="AJ38" s="5">
        <f>5493.67/AB38</f>
        <v>1.1511746080972629</v>
      </c>
      <c r="AK38" s="6">
        <f>T38*AJ38</f>
        <v>1180.4259548890145</v>
      </c>
      <c r="AL38" s="6">
        <f>U38*AJ38</f>
        <v>1079.0880541382123</v>
      </c>
      <c r="AM38" s="6">
        <f>AVERAGE(AK38:AL38)</f>
        <v>1129.7570045136135</v>
      </c>
      <c r="AN38" s="7">
        <f t="shared" si="7"/>
        <v>1.0939106872346329</v>
      </c>
      <c r="AO38" s="7">
        <f t="shared" si="8"/>
        <v>9.3910687234632917E-2</v>
      </c>
      <c r="AP38" s="7"/>
      <c r="AQ38" s="3" t="s">
        <v>62</v>
      </c>
      <c r="AR38" s="3" t="s">
        <v>39</v>
      </c>
      <c r="AS38" s="7">
        <f t="shared" si="9"/>
        <v>5900.7426090423141</v>
      </c>
      <c r="AT38" s="7">
        <f t="shared" si="10"/>
        <v>5005.6928395006116</v>
      </c>
    </row>
    <row r="39" spans="1:48" x14ac:dyDescent="0.2">
      <c r="A39" s="3" t="s">
        <v>71</v>
      </c>
      <c r="B39" s="3" t="s">
        <v>62</v>
      </c>
      <c r="C39" s="3" t="s">
        <v>39</v>
      </c>
      <c r="D39" s="3">
        <v>4384.32</v>
      </c>
      <c r="E39" s="3">
        <v>4493.26</v>
      </c>
      <c r="F39" s="5">
        <f t="shared" si="65"/>
        <v>0.97575479718511715</v>
      </c>
      <c r="G39" s="5">
        <f t="shared" si="66"/>
        <v>2.4245202814882849E-2</v>
      </c>
      <c r="H39" s="6">
        <f t="shared" si="72"/>
        <v>4438.79</v>
      </c>
      <c r="I39" s="6"/>
      <c r="J39" s="3" t="s">
        <v>62</v>
      </c>
      <c r="K39" s="3" t="s">
        <v>39</v>
      </c>
      <c r="L39" s="3">
        <v>5068.05</v>
      </c>
      <c r="M39" s="3">
        <v>5104.4399999999996</v>
      </c>
      <c r="N39" s="5">
        <f t="shared" si="67"/>
        <v>0.99287091238216152</v>
      </c>
      <c r="O39" s="5">
        <f t="shared" si="68"/>
        <v>7.129087617838481E-3</v>
      </c>
      <c r="P39" s="6">
        <f t="shared" ref="P39" si="92">(L39+M39)/2</f>
        <v>5086.2449999999999</v>
      </c>
      <c r="Q39" s="6"/>
      <c r="R39" s="3" t="s">
        <v>62</v>
      </c>
      <c r="S39" s="3" t="s">
        <v>39</v>
      </c>
      <c r="T39" s="3">
        <v>1104.95</v>
      </c>
      <c r="U39" s="3">
        <v>1009.29</v>
      </c>
      <c r="V39" s="6">
        <f t="shared" ref="V39" si="93">AVERAGE(T39:U39)</f>
        <v>1057.1199999999999</v>
      </c>
      <c r="W39" s="6">
        <f t="shared" si="5"/>
        <v>1.0947794984593131</v>
      </c>
      <c r="X39" s="6">
        <f t="shared" si="6"/>
        <v>9.4779498459313105E-2</v>
      </c>
      <c r="Y39" s="6"/>
      <c r="Z39" s="3" t="s">
        <v>62</v>
      </c>
      <c r="AA39" s="3" t="s">
        <v>39</v>
      </c>
      <c r="AB39" s="3">
        <v>4747.01</v>
      </c>
      <c r="AC39" s="6">
        <f>AB39/T39</f>
        <v>4.2961310466536951</v>
      </c>
      <c r="AD39" s="6">
        <f>AB39/U39</f>
        <v>4.7033161925710161</v>
      </c>
      <c r="AE39" s="6">
        <f t="shared" ref="AE39" si="94">AC39/AD39</f>
        <v>0.91342594687542411</v>
      </c>
      <c r="AF39" s="6">
        <f t="shared" ref="AF39" si="95">ABS(1-AE39)</f>
        <v>8.6574053124575889E-2</v>
      </c>
      <c r="AG39" s="6"/>
      <c r="AH39" s="3" t="s">
        <v>62</v>
      </c>
      <c r="AI39" s="3" t="s">
        <v>39</v>
      </c>
      <c r="AJ39" s="5">
        <f>5493.67/AB39</f>
        <v>1.1572905892340652</v>
      </c>
      <c r="AK39" s="6">
        <f t="shared" ref="AK39" si="96">T39*AJ39</f>
        <v>1278.7482365741805</v>
      </c>
      <c r="AL39" s="6">
        <f t="shared" ref="AL39" si="97">U39*AJ39</f>
        <v>1168.0418188080496</v>
      </c>
      <c r="AM39" s="6">
        <f t="shared" ref="AM39" si="98">AVERAGE(AK39:AL39)</f>
        <v>1223.395027691115</v>
      </c>
      <c r="AN39" s="7">
        <f t="shared" si="7"/>
        <v>1.0947794984593131</v>
      </c>
      <c r="AO39" s="7">
        <f t="shared" si="8"/>
        <v>9.4779498459313105E-2</v>
      </c>
      <c r="AP39" s="7"/>
      <c r="AQ39" s="3" t="s">
        <v>62</v>
      </c>
      <c r="AR39" s="3" t="s">
        <v>39</v>
      </c>
      <c r="AS39" s="7">
        <f t="shared" si="9"/>
        <v>5886.2634730388181</v>
      </c>
      <c r="AT39" s="7">
        <f t="shared" si="10"/>
        <v>5136.9698945862765</v>
      </c>
    </row>
    <row r="41" spans="1:48" x14ac:dyDescent="0.2">
      <c r="C41" s="10" t="s">
        <v>72</v>
      </c>
    </row>
    <row r="46" spans="1:48" x14ac:dyDescent="0.2">
      <c r="B46" s="4" t="s">
        <v>73</v>
      </c>
      <c r="J46" s="4" t="s">
        <v>73</v>
      </c>
      <c r="R46" s="4" t="s">
        <v>73</v>
      </c>
      <c r="Z46" s="4" t="s">
        <v>73</v>
      </c>
      <c r="AH46" s="4" t="s">
        <v>73</v>
      </c>
      <c r="AQ46" s="4" t="s">
        <v>73</v>
      </c>
    </row>
    <row r="47" spans="1:48" x14ac:dyDescent="0.2">
      <c r="B47" s="4" t="s">
        <v>74</v>
      </c>
      <c r="J47" s="4" t="s">
        <v>75</v>
      </c>
      <c r="R47" s="4" t="s">
        <v>76</v>
      </c>
      <c r="Z47" s="4" t="s">
        <v>77</v>
      </c>
      <c r="AH47" s="4" t="s">
        <v>78</v>
      </c>
      <c r="AQ47" s="4" t="s">
        <v>79</v>
      </c>
    </row>
    <row r="48" spans="1:48" x14ac:dyDescent="0.2">
      <c r="C48" s="4" t="s">
        <v>80</v>
      </c>
      <c r="D48" s="4" t="s">
        <v>81</v>
      </c>
      <c r="E48" s="4" t="s">
        <v>82</v>
      </c>
      <c r="F48" s="4" t="s">
        <v>83</v>
      </c>
      <c r="G48" s="4" t="s">
        <v>84</v>
      </c>
      <c r="K48" s="4" t="s">
        <v>80</v>
      </c>
      <c r="L48" s="4" t="s">
        <v>81</v>
      </c>
      <c r="M48" s="4" t="s">
        <v>82</v>
      </c>
      <c r="N48" s="4" t="s">
        <v>83</v>
      </c>
      <c r="O48" s="4" t="s">
        <v>84</v>
      </c>
      <c r="S48" s="4" t="s">
        <v>80</v>
      </c>
      <c r="T48" s="4" t="s">
        <v>81</v>
      </c>
      <c r="U48" s="4" t="s">
        <v>82</v>
      </c>
      <c r="V48" s="4" t="s">
        <v>83</v>
      </c>
      <c r="W48" s="4" t="s">
        <v>84</v>
      </c>
      <c r="AA48" s="4" t="s">
        <v>80</v>
      </c>
      <c r="AB48" s="4" t="s">
        <v>81</v>
      </c>
      <c r="AC48" s="4" t="s">
        <v>82</v>
      </c>
      <c r="AD48" s="4" t="s">
        <v>83</v>
      </c>
      <c r="AE48" s="4" t="s">
        <v>84</v>
      </c>
      <c r="AI48" s="4" t="s">
        <v>80</v>
      </c>
      <c r="AJ48" s="4" t="s">
        <v>81</v>
      </c>
      <c r="AK48" s="4" t="s">
        <v>82</v>
      </c>
      <c r="AL48" s="4" t="s">
        <v>83</v>
      </c>
      <c r="AM48" s="4" t="s">
        <v>84</v>
      </c>
      <c r="AR48" s="4" t="s">
        <v>80</v>
      </c>
      <c r="AS48" s="4" t="s">
        <v>81</v>
      </c>
      <c r="AT48" s="4" t="s">
        <v>82</v>
      </c>
      <c r="AU48" s="4" t="s">
        <v>83</v>
      </c>
      <c r="AV48" s="4" t="s">
        <v>84</v>
      </c>
    </row>
    <row r="49" spans="2:48" x14ac:dyDescent="0.2">
      <c r="B49" s="4">
        <v>1</v>
      </c>
      <c r="C49" s="4" t="s">
        <v>85</v>
      </c>
      <c r="D49" s="4">
        <v>-247.97</v>
      </c>
      <c r="E49" s="4">
        <v>-427.63</v>
      </c>
      <c r="F49" s="4">
        <v>-68.319999999999993</v>
      </c>
      <c r="G49" s="11">
        <v>2.7201630000000001E-2</v>
      </c>
      <c r="J49" s="4">
        <v>1</v>
      </c>
      <c r="K49" s="4" t="s">
        <v>85</v>
      </c>
      <c r="L49" s="4">
        <v>-174.05</v>
      </c>
      <c r="M49" s="4">
        <v>-350.11</v>
      </c>
      <c r="N49" s="4">
        <v>2.0099999999999998</v>
      </c>
      <c r="O49" s="4">
        <v>5.1074599999999998E-2</v>
      </c>
      <c r="R49" s="4">
        <v>1</v>
      </c>
      <c r="S49" s="4" t="s">
        <v>85</v>
      </c>
      <c r="T49" s="4">
        <v>-26.85</v>
      </c>
      <c r="U49" s="4">
        <v>-130.91</v>
      </c>
      <c r="V49" s="4">
        <v>77.209999999999994</v>
      </c>
      <c r="W49" s="4">
        <v>0.38251814000000001</v>
      </c>
      <c r="Z49" s="4">
        <v>1</v>
      </c>
      <c r="AA49" s="4" t="s">
        <v>85</v>
      </c>
      <c r="AB49" s="4">
        <v>-199.22</v>
      </c>
      <c r="AC49" s="4">
        <v>-534.54999999999995</v>
      </c>
      <c r="AD49" s="4">
        <v>136.11000000000001</v>
      </c>
      <c r="AE49" s="4">
        <v>0.12498378</v>
      </c>
      <c r="AH49" s="4">
        <v>1</v>
      </c>
      <c r="AI49" s="4" t="s">
        <v>85</v>
      </c>
      <c r="AJ49" s="4">
        <v>0.03</v>
      </c>
      <c r="AK49" s="4">
        <v>0.01</v>
      </c>
      <c r="AL49" s="4">
        <v>0.06</v>
      </c>
      <c r="AM49" s="11">
        <v>1.458886E-2</v>
      </c>
      <c r="AQ49" s="4">
        <v>1</v>
      </c>
      <c r="AR49" s="4" t="s">
        <v>85</v>
      </c>
      <c r="AS49" s="4">
        <v>22.59</v>
      </c>
      <c r="AT49" s="4">
        <v>-107.75</v>
      </c>
      <c r="AU49" s="4">
        <v>152.93</v>
      </c>
      <c r="AV49" s="4">
        <v>0.72250957999999998</v>
      </c>
    </row>
    <row r="50" spans="2:48" x14ac:dyDescent="0.2">
      <c r="B50" s="4">
        <v>2</v>
      </c>
      <c r="C50" s="4" t="s">
        <v>86</v>
      </c>
      <c r="D50" s="4">
        <v>-1028.6199999999999</v>
      </c>
      <c r="E50" s="4">
        <v>-1178.71</v>
      </c>
      <c r="F50" s="4">
        <v>-878.52</v>
      </c>
      <c r="G50" s="11">
        <v>1.14814E-3</v>
      </c>
      <c r="J50" s="4">
        <v>2</v>
      </c>
      <c r="K50" s="4" t="s">
        <v>86</v>
      </c>
      <c r="L50" s="4">
        <v>-1097.19</v>
      </c>
      <c r="M50" s="4">
        <v>-1383.57</v>
      </c>
      <c r="N50" s="4">
        <v>-810.81</v>
      </c>
      <c r="O50" s="11">
        <v>3.6598199999999998E-3</v>
      </c>
      <c r="R50" s="4">
        <v>2</v>
      </c>
      <c r="S50" s="4" t="s">
        <v>86</v>
      </c>
      <c r="T50" s="4">
        <v>-286.70999999999998</v>
      </c>
      <c r="U50" s="4">
        <v>-309.95</v>
      </c>
      <c r="V50" s="4">
        <v>-263.48</v>
      </c>
      <c r="W50" s="11">
        <v>3.545E-4</v>
      </c>
      <c r="Z50" s="4">
        <v>2</v>
      </c>
      <c r="AA50" s="4" t="s">
        <v>86</v>
      </c>
      <c r="AB50" s="4">
        <v>-781.53</v>
      </c>
      <c r="AC50" s="4">
        <v>-1332.22</v>
      </c>
      <c r="AD50" s="4">
        <v>-230.84</v>
      </c>
      <c r="AE50" s="11">
        <v>2.5786690000000001E-2</v>
      </c>
      <c r="AH50" s="4">
        <v>2</v>
      </c>
      <c r="AI50" s="4" t="s">
        <v>86</v>
      </c>
      <c r="AJ50" s="4">
        <v>0.03</v>
      </c>
      <c r="AK50" s="4">
        <v>0.01</v>
      </c>
      <c r="AL50" s="4">
        <v>0.06</v>
      </c>
      <c r="AM50" s="11">
        <v>1.6886479999999999E-2</v>
      </c>
      <c r="AQ50" s="4">
        <v>2</v>
      </c>
      <c r="AR50" s="4" t="s">
        <v>86</v>
      </c>
      <c r="AS50" s="4">
        <v>-345.15</v>
      </c>
      <c r="AT50" s="4">
        <v>-538.44000000000005</v>
      </c>
      <c r="AU50" s="4">
        <v>-151.85</v>
      </c>
      <c r="AV50" s="11">
        <v>1.75274E-3</v>
      </c>
    </row>
    <row r="53" spans="2:48" x14ac:dyDescent="0.2">
      <c r="B53" s="4" t="s">
        <v>73</v>
      </c>
      <c r="J53" s="4" t="s">
        <v>73</v>
      </c>
      <c r="R53" s="4" t="s">
        <v>73</v>
      </c>
      <c r="AH53" s="4" t="s">
        <v>73</v>
      </c>
      <c r="AQ53" s="4" t="s">
        <v>73</v>
      </c>
    </row>
    <row r="54" spans="2:48" x14ac:dyDescent="0.2">
      <c r="B54" s="4" t="s">
        <v>87</v>
      </c>
      <c r="J54" s="4" t="s">
        <v>88</v>
      </c>
      <c r="R54" s="4" t="s">
        <v>89</v>
      </c>
      <c r="AH54" s="4" t="s">
        <v>90</v>
      </c>
      <c r="AQ54" s="4" t="s">
        <v>91</v>
      </c>
    </row>
    <row r="55" spans="2:48" x14ac:dyDescent="0.2">
      <c r="C55" s="4" t="s">
        <v>80</v>
      </c>
      <c r="D55" s="4" t="s">
        <v>81</v>
      </c>
      <c r="E55" s="4" t="s">
        <v>82</v>
      </c>
      <c r="F55" s="4" t="s">
        <v>83</v>
      </c>
      <c r="G55" s="4" t="s">
        <v>84</v>
      </c>
      <c r="K55" s="4" t="s">
        <v>80</v>
      </c>
      <c r="L55" s="4" t="s">
        <v>81</v>
      </c>
      <c r="M55" s="4" t="s">
        <v>82</v>
      </c>
      <c r="N55" s="4" t="s">
        <v>83</v>
      </c>
      <c r="O55" s="4" t="s">
        <v>84</v>
      </c>
      <c r="S55" s="4" t="s">
        <v>80</v>
      </c>
      <c r="T55" s="4" t="s">
        <v>81</v>
      </c>
      <c r="U55" s="4" t="s">
        <v>82</v>
      </c>
      <c r="V55" s="4" t="s">
        <v>83</v>
      </c>
      <c r="W55" s="4" t="s">
        <v>84</v>
      </c>
      <c r="AI55" s="4" t="s">
        <v>80</v>
      </c>
      <c r="AJ55" s="4" t="s">
        <v>81</v>
      </c>
      <c r="AK55" s="4" t="s">
        <v>82</v>
      </c>
      <c r="AL55" s="4" t="s">
        <v>83</v>
      </c>
      <c r="AM55" s="4" t="s">
        <v>84</v>
      </c>
      <c r="AR55" s="4" t="s">
        <v>80</v>
      </c>
      <c r="AS55" s="4" t="s">
        <v>81</v>
      </c>
      <c r="AT55" s="4" t="s">
        <v>82</v>
      </c>
      <c r="AU55" s="4" t="s">
        <v>83</v>
      </c>
      <c r="AV55" s="4" t="s">
        <v>84</v>
      </c>
    </row>
    <row r="56" spans="2:48" x14ac:dyDescent="0.2">
      <c r="B56" s="4">
        <v>1</v>
      </c>
      <c r="C56" s="4" t="s">
        <v>85</v>
      </c>
      <c r="D56" s="4">
        <v>0.01</v>
      </c>
      <c r="E56" s="4">
        <v>-0.01</v>
      </c>
      <c r="F56" s="4">
        <v>0.02</v>
      </c>
      <c r="G56" s="4">
        <v>0.27435140000000002</v>
      </c>
      <c r="J56" s="4">
        <v>1</v>
      </c>
      <c r="K56" s="4" t="s">
        <v>85</v>
      </c>
      <c r="L56" s="4">
        <v>0.01</v>
      </c>
      <c r="M56" s="4">
        <v>0</v>
      </c>
      <c r="N56" s="4">
        <v>0.02</v>
      </c>
      <c r="O56" s="4">
        <v>0.26978934999999998</v>
      </c>
      <c r="R56" s="4">
        <v>1</v>
      </c>
      <c r="S56" s="4" t="s">
        <v>85</v>
      </c>
      <c r="T56" s="4">
        <v>0.03</v>
      </c>
      <c r="U56" s="4">
        <v>0.01</v>
      </c>
      <c r="V56" s="4">
        <v>0.06</v>
      </c>
      <c r="W56" s="11">
        <v>1.458886E-2</v>
      </c>
      <c r="AE56" s="11"/>
      <c r="AH56" s="4">
        <v>1</v>
      </c>
      <c r="AI56" s="4" t="s">
        <v>85</v>
      </c>
      <c r="AJ56" s="4">
        <v>9.0299999999999994</v>
      </c>
      <c r="AK56" s="4">
        <v>-39.61</v>
      </c>
      <c r="AL56" s="4">
        <v>57.67</v>
      </c>
      <c r="AM56" s="12">
        <v>0.70389692000000004</v>
      </c>
      <c r="AQ56" s="4">
        <v>1</v>
      </c>
      <c r="AR56" s="4" t="s">
        <v>85</v>
      </c>
      <c r="AS56" s="4">
        <v>-76.95</v>
      </c>
      <c r="AT56" s="4">
        <v>-380.49</v>
      </c>
      <c r="AU56" s="4">
        <v>226.59</v>
      </c>
      <c r="AV56" s="4">
        <v>0.59984523000000001</v>
      </c>
    </row>
    <row r="57" spans="2:48" x14ac:dyDescent="0.2">
      <c r="B57" s="4">
        <v>2</v>
      </c>
      <c r="C57" s="4" t="s">
        <v>86</v>
      </c>
      <c r="D57" s="4">
        <v>0.04</v>
      </c>
      <c r="E57" s="4">
        <v>0.01</v>
      </c>
      <c r="F57" s="4">
        <v>7.0000000000000007E-2</v>
      </c>
      <c r="G57" s="11">
        <v>7.7635100000000004E-3</v>
      </c>
      <c r="J57" s="4">
        <v>2</v>
      </c>
      <c r="K57" s="4" t="s">
        <v>86</v>
      </c>
      <c r="L57" s="4">
        <v>0.01</v>
      </c>
      <c r="M57" s="4">
        <v>-0.01</v>
      </c>
      <c r="N57" s="4">
        <v>0.03</v>
      </c>
      <c r="O57" s="4">
        <v>0.16044691</v>
      </c>
      <c r="R57" s="4">
        <v>2</v>
      </c>
      <c r="S57" s="4" t="s">
        <v>86</v>
      </c>
      <c r="T57" s="4">
        <v>0.03</v>
      </c>
      <c r="U57" s="4">
        <v>0.01</v>
      </c>
      <c r="V57" s="4">
        <v>0.06</v>
      </c>
      <c r="W57" s="11">
        <v>1.6886479999999999E-2</v>
      </c>
      <c r="AE57" s="11"/>
      <c r="AH57" s="4">
        <v>2</v>
      </c>
      <c r="AI57" s="4" t="s">
        <v>86</v>
      </c>
      <c r="AJ57" s="4">
        <v>-126.91</v>
      </c>
      <c r="AK57" s="4">
        <v>-193.52</v>
      </c>
      <c r="AL57" s="4">
        <v>-60.3</v>
      </c>
      <c r="AM57" s="13">
        <v>9.8247000000000004E-4</v>
      </c>
      <c r="AQ57" s="4">
        <v>2</v>
      </c>
      <c r="AR57" s="4" t="s">
        <v>86</v>
      </c>
      <c r="AS57" s="4">
        <v>-445.2</v>
      </c>
      <c r="AT57" s="4">
        <v>-781.86</v>
      </c>
      <c r="AU57" s="4">
        <v>-108.54</v>
      </c>
      <c r="AV57" s="11">
        <v>1.2433700000000001E-2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D3CFA-AE32-4B32-9F0F-C9B80BFC9603}">
  <dimension ref="A1:V52"/>
  <sheetViews>
    <sheetView workbookViewId="0">
      <selection activeCell="E15" sqref="E15"/>
    </sheetView>
  </sheetViews>
  <sheetFormatPr baseColWidth="10" defaultColWidth="10" defaultRowHeight="15" x14ac:dyDescent="0.2"/>
  <cols>
    <col min="1" max="16384" width="10" style="4"/>
  </cols>
  <sheetData>
    <row r="1" spans="1:22" x14ac:dyDescent="0.2">
      <c r="A1" s="2" t="s">
        <v>141</v>
      </c>
    </row>
    <row r="2" spans="1:22" x14ac:dyDescent="0.2">
      <c r="A2" s="3" t="s">
        <v>6</v>
      </c>
      <c r="B2" s="3" t="s">
        <v>128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J2" s="3" t="s">
        <v>7</v>
      </c>
      <c r="K2" s="3" t="s">
        <v>8</v>
      </c>
      <c r="L2" s="3" t="s">
        <v>14</v>
      </c>
      <c r="M2" s="3" t="s">
        <v>15</v>
      </c>
      <c r="N2" s="3" t="s">
        <v>11</v>
      </c>
      <c r="O2" s="3" t="s">
        <v>12</v>
      </c>
      <c r="Q2" s="3" t="s">
        <v>7</v>
      </c>
      <c r="R2" s="3" t="s">
        <v>8</v>
      </c>
      <c r="S2" s="3" t="s">
        <v>17</v>
      </c>
      <c r="T2" s="3" t="s">
        <v>18</v>
      </c>
      <c r="U2" s="3" t="s">
        <v>11</v>
      </c>
      <c r="V2" s="3" t="s">
        <v>12</v>
      </c>
    </row>
    <row r="3" spans="1:22" x14ac:dyDescent="0.2">
      <c r="A3" s="3">
        <v>157760</v>
      </c>
      <c r="B3" s="3" t="s">
        <v>129</v>
      </c>
      <c r="C3" s="3" t="s">
        <v>30</v>
      </c>
      <c r="D3" s="3" t="s">
        <v>130</v>
      </c>
      <c r="E3" s="3">
        <v>10079.75</v>
      </c>
      <c r="F3" s="3">
        <v>10091.530000000001</v>
      </c>
      <c r="G3" s="5">
        <f t="shared" ref="G3:G14" si="0">E3/F3</f>
        <v>0.99883268443932682</v>
      </c>
      <c r="H3" s="5">
        <f t="shared" ref="H3:H14" si="1">ABS(1-G3)</f>
        <v>1.1673155606731767E-3</v>
      </c>
      <c r="J3" s="3" t="s">
        <v>30</v>
      </c>
      <c r="K3" s="3" t="s">
        <v>130</v>
      </c>
      <c r="L3" s="3">
        <v>6422.49</v>
      </c>
      <c r="M3" s="3">
        <v>6384.98</v>
      </c>
      <c r="N3" s="5">
        <f t="shared" ref="N3:N14" si="2">L3/M3</f>
        <v>1.0058747247446351</v>
      </c>
      <c r="O3" s="5">
        <f t="shared" ref="O3:O14" si="3">ABS(1-N3)</f>
        <v>5.8747247446351292E-3</v>
      </c>
      <c r="Q3" s="3" t="s">
        <v>30</v>
      </c>
      <c r="R3" s="3" t="s">
        <v>130</v>
      </c>
      <c r="S3" s="3">
        <v>2553.7399999999998</v>
      </c>
      <c r="T3" s="3">
        <v>2582.92</v>
      </c>
      <c r="U3" s="5">
        <f t="shared" ref="U3:U14" si="4">S3/T3</f>
        <v>0.98870270856240217</v>
      </c>
      <c r="V3" s="5">
        <f>ABS(1-U3)</f>
        <v>1.1297291437597834E-2</v>
      </c>
    </row>
    <row r="4" spans="1:22" x14ac:dyDescent="0.2">
      <c r="A4" s="3">
        <v>159645</v>
      </c>
      <c r="B4" s="3" t="s">
        <v>129</v>
      </c>
      <c r="C4" s="3" t="s">
        <v>30</v>
      </c>
      <c r="D4" s="3" t="s">
        <v>130</v>
      </c>
      <c r="E4" s="3">
        <v>10532.15</v>
      </c>
      <c r="F4" s="6">
        <v>10856.5</v>
      </c>
      <c r="G4" s="5">
        <f t="shared" si="0"/>
        <v>0.97012388891447521</v>
      </c>
      <c r="H4" s="5">
        <f t="shared" si="1"/>
        <v>2.9876111085524792E-2</v>
      </c>
      <c r="J4" s="3" t="s">
        <v>30</v>
      </c>
      <c r="K4" s="3" t="s">
        <v>130</v>
      </c>
      <c r="L4" s="3">
        <v>6750.14</v>
      </c>
      <c r="M4" s="3">
        <v>6981.79</v>
      </c>
      <c r="N4" s="5">
        <f t="shared" si="2"/>
        <v>0.96682082961532789</v>
      </c>
      <c r="O4" s="5">
        <f t="shared" si="3"/>
        <v>3.3179170384672108E-2</v>
      </c>
      <c r="Q4" s="3" t="s">
        <v>30</v>
      </c>
      <c r="R4" s="3" t="s">
        <v>130</v>
      </c>
      <c r="S4" s="3">
        <v>2753.98</v>
      </c>
      <c r="T4" s="3">
        <v>2854.25</v>
      </c>
      <c r="U4" s="5">
        <f t="shared" si="4"/>
        <v>0.96486993080493999</v>
      </c>
      <c r="V4" s="5">
        <f t="shared" ref="V4:V8" si="5">ABS(1-U4)</f>
        <v>3.513006919506001E-2</v>
      </c>
    </row>
    <row r="5" spans="1:22" x14ac:dyDescent="0.2">
      <c r="A5" s="3">
        <v>170225</v>
      </c>
      <c r="B5" s="3" t="s">
        <v>129</v>
      </c>
      <c r="C5" s="3" t="s">
        <v>30</v>
      </c>
      <c r="D5" s="3" t="s">
        <v>130</v>
      </c>
      <c r="E5" s="3">
        <v>10539.31</v>
      </c>
      <c r="F5" s="3">
        <v>10432.06</v>
      </c>
      <c r="G5" s="5">
        <f t="shared" si="0"/>
        <v>1.0102808074340064</v>
      </c>
      <c r="H5" s="5">
        <f t="shared" si="1"/>
        <v>1.0280807434006389E-2</v>
      </c>
      <c r="J5" s="3" t="s">
        <v>30</v>
      </c>
      <c r="K5" s="3" t="s">
        <v>130</v>
      </c>
      <c r="L5" s="6">
        <v>6775.5</v>
      </c>
      <c r="M5" s="3">
        <v>6690.05</v>
      </c>
      <c r="N5" s="5">
        <f t="shared" si="2"/>
        <v>1.0127726997556072</v>
      </c>
      <c r="O5" s="5">
        <f t="shared" si="3"/>
        <v>1.2772699755607242E-2</v>
      </c>
      <c r="Q5" s="3" t="s">
        <v>30</v>
      </c>
      <c r="R5" s="3" t="s">
        <v>130</v>
      </c>
      <c r="S5" s="3">
        <v>2778.32</v>
      </c>
      <c r="T5" s="3">
        <v>2753.96</v>
      </c>
      <c r="U5" s="5">
        <f t="shared" si="4"/>
        <v>1.0088454443782771</v>
      </c>
      <c r="V5" s="5">
        <f t="shared" si="5"/>
        <v>8.8454443782770564E-3</v>
      </c>
    </row>
    <row r="6" spans="1:22" x14ac:dyDescent="0.2">
      <c r="A6" s="3">
        <v>175776</v>
      </c>
      <c r="B6" s="3" t="s">
        <v>129</v>
      </c>
      <c r="C6" s="3" t="s">
        <v>30</v>
      </c>
      <c r="D6" s="3" t="s">
        <v>130</v>
      </c>
      <c r="E6" s="3">
        <v>10160.56</v>
      </c>
      <c r="F6" s="3">
        <v>10170.65</v>
      </c>
      <c r="G6" s="5">
        <f t="shared" si="0"/>
        <v>0.99900792968001062</v>
      </c>
      <c r="H6" s="5">
        <f t="shared" si="1"/>
        <v>9.9207031998937989E-4</v>
      </c>
      <c r="J6" s="3" t="s">
        <v>30</v>
      </c>
      <c r="K6" s="3" t="s">
        <v>130</v>
      </c>
      <c r="L6" s="3">
        <v>6626.44</v>
      </c>
      <c r="M6" s="3">
        <v>6670.23</v>
      </c>
      <c r="N6" s="5">
        <f t="shared" si="2"/>
        <v>0.9934350089876961</v>
      </c>
      <c r="O6" s="5">
        <f t="shared" si="3"/>
        <v>6.5649910123039001E-3</v>
      </c>
      <c r="Q6" s="3" t="s">
        <v>30</v>
      </c>
      <c r="R6" s="3" t="s">
        <v>130</v>
      </c>
      <c r="S6" s="6">
        <v>2717.1</v>
      </c>
      <c r="T6" s="3">
        <v>2732.81</v>
      </c>
      <c r="U6" s="5">
        <f t="shared" si="4"/>
        <v>0.99425133836600421</v>
      </c>
      <c r="V6" s="5">
        <f t="shared" si="5"/>
        <v>5.7486616339957886E-3</v>
      </c>
    </row>
    <row r="7" spans="1:22" x14ac:dyDescent="0.2">
      <c r="A7" s="3">
        <v>170222</v>
      </c>
      <c r="B7" s="3" t="s">
        <v>131</v>
      </c>
      <c r="C7" s="3" t="s">
        <v>30</v>
      </c>
      <c r="D7" s="3" t="s">
        <v>130</v>
      </c>
      <c r="E7" s="3">
        <v>9727.0400000000009</v>
      </c>
      <c r="F7" s="3">
        <v>9380.0499999999993</v>
      </c>
      <c r="G7" s="5">
        <f t="shared" si="0"/>
        <v>1.036992340126119</v>
      </c>
      <c r="H7" s="5">
        <f t="shared" si="1"/>
        <v>3.6992340126118961E-2</v>
      </c>
      <c r="J7" s="3" t="s">
        <v>30</v>
      </c>
      <c r="K7" s="3" t="s">
        <v>130</v>
      </c>
      <c r="L7" s="3">
        <v>6411.17</v>
      </c>
      <c r="M7" s="3">
        <v>6350.39</v>
      </c>
      <c r="N7" s="5">
        <f t="shared" si="2"/>
        <v>1.0095710657140742</v>
      </c>
      <c r="O7" s="5">
        <f t="shared" si="3"/>
        <v>9.5710657140741784E-3</v>
      </c>
      <c r="Q7" s="3" t="s">
        <v>30</v>
      </c>
      <c r="R7" s="3" t="s">
        <v>130</v>
      </c>
      <c r="S7" s="3">
        <v>2649.39</v>
      </c>
      <c r="T7" s="3">
        <v>2674.93</v>
      </c>
      <c r="U7" s="5">
        <f t="shared" si="4"/>
        <v>0.99045208659665862</v>
      </c>
      <c r="V7" s="5">
        <f t="shared" si="5"/>
        <v>9.5479134033413793E-3</v>
      </c>
    </row>
    <row r="8" spans="1:22" x14ac:dyDescent="0.2">
      <c r="A8" s="3">
        <v>175780</v>
      </c>
      <c r="B8" s="3" t="s">
        <v>131</v>
      </c>
      <c r="C8" s="3" t="s">
        <v>30</v>
      </c>
      <c r="D8" s="3" t="s">
        <v>130</v>
      </c>
      <c r="E8" s="3">
        <v>9982.3700000000008</v>
      </c>
      <c r="F8" s="3">
        <v>9841.76</v>
      </c>
      <c r="G8" s="5">
        <f t="shared" si="0"/>
        <v>1.0142870787338851</v>
      </c>
      <c r="H8" s="5">
        <f t="shared" si="1"/>
        <v>1.4287078733885128E-2</v>
      </c>
      <c r="J8" s="3" t="s">
        <v>30</v>
      </c>
      <c r="K8" s="3" t="s">
        <v>130</v>
      </c>
      <c r="L8" s="3">
        <v>6480.61</v>
      </c>
      <c r="M8" s="3">
        <v>6282.72</v>
      </c>
      <c r="N8" s="5">
        <f t="shared" si="2"/>
        <v>1.0314975042656682</v>
      </c>
      <c r="O8" s="5">
        <f t="shared" si="3"/>
        <v>3.1497504265668219E-2</v>
      </c>
      <c r="Q8" s="3" t="s">
        <v>30</v>
      </c>
      <c r="R8" s="3" t="s">
        <v>130</v>
      </c>
      <c r="S8" s="3">
        <v>2713.17</v>
      </c>
      <c r="T8" s="3">
        <v>2733.46</v>
      </c>
      <c r="U8" s="5">
        <f t="shared" si="4"/>
        <v>0.99257717325294681</v>
      </c>
      <c r="V8" s="5">
        <f t="shared" si="5"/>
        <v>7.4228267470531906E-3</v>
      </c>
    </row>
    <row r="9" spans="1:22" x14ac:dyDescent="0.2">
      <c r="A9" s="3">
        <v>612303</v>
      </c>
      <c r="B9" s="3" t="s">
        <v>129</v>
      </c>
      <c r="C9" s="3" t="s">
        <v>62</v>
      </c>
      <c r="D9" s="3" t="s">
        <v>130</v>
      </c>
      <c r="E9" s="6">
        <v>7776.2</v>
      </c>
      <c r="F9" s="3">
        <v>7902.93</v>
      </c>
      <c r="G9" s="5">
        <f t="shared" si="0"/>
        <v>0.98396417531219427</v>
      </c>
      <c r="H9" s="5">
        <f t="shared" si="1"/>
        <v>1.6035824687805733E-2</v>
      </c>
      <c r="J9" s="3" t="s">
        <v>62</v>
      </c>
      <c r="K9" s="3" t="s">
        <v>130</v>
      </c>
      <c r="L9" s="3">
        <v>5600.64</v>
      </c>
      <c r="M9" s="3">
        <v>5587.88</v>
      </c>
      <c r="N9" s="5">
        <f t="shared" si="2"/>
        <v>1.0022835136044439</v>
      </c>
      <c r="O9" s="5">
        <f t="shared" si="3"/>
        <v>2.2835136044438986E-3</v>
      </c>
      <c r="Q9" s="3" t="s">
        <v>62</v>
      </c>
      <c r="R9" s="3" t="s">
        <v>130</v>
      </c>
      <c r="S9" s="3">
        <v>1994.11</v>
      </c>
      <c r="T9" s="3">
        <v>2000.63</v>
      </c>
      <c r="U9" s="5">
        <f t="shared" si="4"/>
        <v>0.99674102657662822</v>
      </c>
      <c r="V9" s="5">
        <f>ABS(1-U9)</f>
        <v>3.2589734233717804E-3</v>
      </c>
    </row>
    <row r="10" spans="1:22" x14ac:dyDescent="0.2">
      <c r="A10" s="3">
        <v>612304</v>
      </c>
      <c r="B10" s="3" t="s">
        <v>129</v>
      </c>
      <c r="C10" s="3" t="s">
        <v>62</v>
      </c>
      <c r="D10" s="3" t="s">
        <v>130</v>
      </c>
      <c r="E10" s="3">
        <v>7993.93</v>
      </c>
      <c r="F10" s="3">
        <v>7992.09</v>
      </c>
      <c r="G10" s="5">
        <f t="shared" si="0"/>
        <v>1.0002302276375767</v>
      </c>
      <c r="H10" s="5">
        <f t="shared" si="1"/>
        <v>2.3022763757674092E-4</v>
      </c>
      <c r="J10" s="3" t="s">
        <v>62</v>
      </c>
      <c r="K10" s="3" t="s">
        <v>130</v>
      </c>
      <c r="L10" s="3">
        <v>5159.46</v>
      </c>
      <c r="M10" s="3">
        <v>5152.3599999999997</v>
      </c>
      <c r="N10" s="5">
        <f t="shared" si="2"/>
        <v>1.0013780093005924</v>
      </c>
      <c r="O10" s="5">
        <f t="shared" si="3"/>
        <v>1.3780093005923977E-3</v>
      </c>
      <c r="Q10" s="3" t="s">
        <v>62</v>
      </c>
      <c r="R10" s="3" t="s">
        <v>130</v>
      </c>
      <c r="S10" s="3">
        <v>1824.11</v>
      </c>
      <c r="T10" s="3">
        <v>2010.79</v>
      </c>
      <c r="U10" s="5">
        <f t="shared" si="4"/>
        <v>0.90716086712187749</v>
      </c>
      <c r="V10" s="5">
        <f t="shared" ref="V10:V14" si="6">ABS(1-U10)</f>
        <v>9.283913287812251E-2</v>
      </c>
    </row>
    <row r="11" spans="1:22" x14ac:dyDescent="0.2">
      <c r="A11" s="3">
        <v>612305</v>
      </c>
      <c r="B11" s="3" t="s">
        <v>129</v>
      </c>
      <c r="C11" s="3" t="s">
        <v>62</v>
      </c>
      <c r="D11" s="3" t="s">
        <v>130</v>
      </c>
      <c r="E11" s="3">
        <v>7996.67</v>
      </c>
      <c r="F11" s="3">
        <v>8173.36</v>
      </c>
      <c r="G11" s="5">
        <f t="shared" si="0"/>
        <v>0.97838220756212868</v>
      </c>
      <c r="H11" s="5">
        <f t="shared" si="1"/>
        <v>2.1617792437871319E-2</v>
      </c>
      <c r="J11" s="3" t="s">
        <v>62</v>
      </c>
      <c r="K11" s="3" t="s">
        <v>130</v>
      </c>
      <c r="L11" s="3">
        <v>5231.75</v>
      </c>
      <c r="M11" s="3">
        <v>5258.12</v>
      </c>
      <c r="N11" s="5">
        <f t="shared" si="2"/>
        <v>0.99498489954584535</v>
      </c>
      <c r="O11" s="5">
        <f t="shared" si="3"/>
        <v>5.0151004541546529E-3</v>
      </c>
      <c r="Q11" s="3" t="s">
        <v>62</v>
      </c>
      <c r="R11" s="3" t="s">
        <v>130</v>
      </c>
      <c r="S11" s="3">
        <v>2085.5100000000002</v>
      </c>
      <c r="T11" s="6">
        <v>2048.6</v>
      </c>
      <c r="U11" s="5">
        <f t="shared" si="4"/>
        <v>1.0180171824660746</v>
      </c>
      <c r="V11" s="5">
        <f t="shared" si="6"/>
        <v>1.8017182466074644E-2</v>
      </c>
    </row>
    <row r="12" spans="1:22" x14ac:dyDescent="0.2">
      <c r="A12" s="3">
        <v>612307</v>
      </c>
      <c r="B12" s="3" t="s">
        <v>129</v>
      </c>
      <c r="C12" s="3" t="s">
        <v>62</v>
      </c>
      <c r="D12" s="3" t="s">
        <v>130</v>
      </c>
      <c r="E12" s="3">
        <v>8237.5499999999993</v>
      </c>
      <c r="F12" s="3">
        <v>8466.61</v>
      </c>
      <c r="G12" s="5">
        <f t="shared" si="0"/>
        <v>0.97294548821783433</v>
      </c>
      <c r="H12" s="5">
        <f t="shared" si="1"/>
        <v>2.7054511782165669E-2</v>
      </c>
      <c r="J12" s="3" t="s">
        <v>62</v>
      </c>
      <c r="K12" s="3" t="s">
        <v>130</v>
      </c>
      <c r="L12" s="3">
        <v>5246.14</v>
      </c>
      <c r="M12" s="3">
        <v>5690.31</v>
      </c>
      <c r="N12" s="5">
        <f t="shared" si="2"/>
        <v>0.92194274125662745</v>
      </c>
      <c r="O12" s="5">
        <f t="shared" si="3"/>
        <v>7.8057258743372548E-2</v>
      </c>
      <c r="Q12" s="3" t="s">
        <v>62</v>
      </c>
      <c r="R12" s="3" t="s">
        <v>130</v>
      </c>
      <c r="S12" s="3">
        <v>2050.4299999999998</v>
      </c>
      <c r="T12" s="3">
        <v>2040.23</v>
      </c>
      <c r="U12" s="5">
        <f t="shared" si="4"/>
        <v>1.0049994363380599</v>
      </c>
      <c r="V12" s="5">
        <f t="shared" si="6"/>
        <v>4.9994363380598816E-3</v>
      </c>
    </row>
    <row r="13" spans="1:22" x14ac:dyDescent="0.2">
      <c r="A13" s="3">
        <v>612306</v>
      </c>
      <c r="B13" s="3" t="s">
        <v>131</v>
      </c>
      <c r="C13" s="3" t="s">
        <v>62</v>
      </c>
      <c r="D13" s="3" t="s">
        <v>130</v>
      </c>
      <c r="E13" s="3">
        <v>7740.54</v>
      </c>
      <c r="F13" s="3">
        <v>7057.56</v>
      </c>
      <c r="G13" s="5">
        <f t="shared" si="0"/>
        <v>1.096772822335198</v>
      </c>
      <c r="H13" s="5">
        <f t="shared" si="1"/>
        <v>9.6772822335198017E-2</v>
      </c>
      <c r="J13" s="3" t="s">
        <v>62</v>
      </c>
      <c r="K13" s="3" t="s">
        <v>130</v>
      </c>
      <c r="L13" s="3">
        <v>4744.5600000000004</v>
      </c>
      <c r="M13" s="3">
        <v>5368.29</v>
      </c>
      <c r="N13" s="5">
        <f t="shared" si="2"/>
        <v>0.88381216364987747</v>
      </c>
      <c r="O13" s="5">
        <f t="shared" si="3"/>
        <v>0.11618783635012253</v>
      </c>
      <c r="Q13" s="3" t="s">
        <v>62</v>
      </c>
      <c r="R13" s="3" t="s">
        <v>130</v>
      </c>
      <c r="S13" s="6">
        <v>1965.8</v>
      </c>
      <c r="T13" s="3">
        <v>1601.53</v>
      </c>
      <c r="U13" s="5">
        <f t="shared" si="4"/>
        <v>1.2274512497424337</v>
      </c>
      <c r="V13" s="5">
        <f t="shared" si="6"/>
        <v>0.22745124974243369</v>
      </c>
    </row>
    <row r="14" spans="1:22" x14ac:dyDescent="0.2">
      <c r="A14" s="3">
        <v>603497</v>
      </c>
      <c r="B14" s="3" t="s">
        <v>131</v>
      </c>
      <c r="C14" s="3" t="s">
        <v>62</v>
      </c>
      <c r="D14" s="3" t="s">
        <v>130</v>
      </c>
      <c r="E14" s="3">
        <v>8046.92</v>
      </c>
      <c r="F14" s="3">
        <v>7981.66</v>
      </c>
      <c r="G14" s="5">
        <f t="shared" si="0"/>
        <v>1.0081762440394606</v>
      </c>
      <c r="H14" s="5">
        <f t="shared" si="1"/>
        <v>8.1762440394606006E-3</v>
      </c>
      <c r="J14" s="3" t="s">
        <v>62</v>
      </c>
      <c r="K14" s="3" t="s">
        <v>130</v>
      </c>
      <c r="L14" s="3">
        <v>4528.76</v>
      </c>
      <c r="M14" s="6">
        <v>4321.1000000000004</v>
      </c>
      <c r="N14" s="5">
        <f t="shared" si="2"/>
        <v>1.048057207655458</v>
      </c>
      <c r="O14" s="5">
        <f t="shared" si="3"/>
        <v>4.8057207655457956E-2</v>
      </c>
      <c r="Q14" s="3" t="s">
        <v>62</v>
      </c>
      <c r="R14" s="3" t="s">
        <v>130</v>
      </c>
      <c r="S14" s="3">
        <v>1983.95</v>
      </c>
      <c r="T14" s="3">
        <v>1910.95</v>
      </c>
      <c r="U14" s="5">
        <f t="shared" si="4"/>
        <v>1.0382008948428791</v>
      </c>
      <c r="V14" s="5">
        <f t="shared" si="6"/>
        <v>3.8200894842879141E-2</v>
      </c>
    </row>
    <row r="17" spans="3:13" x14ac:dyDescent="0.2">
      <c r="L17" s="3"/>
    </row>
    <row r="19" spans="3:13" x14ac:dyDescent="0.2">
      <c r="C19" s="21" t="s">
        <v>132</v>
      </c>
    </row>
    <row r="20" spans="3:13" x14ac:dyDescent="0.2">
      <c r="C20" s="3" t="s">
        <v>7</v>
      </c>
      <c r="D20" s="3" t="s">
        <v>8</v>
      </c>
      <c r="E20" s="3" t="s">
        <v>13</v>
      </c>
      <c r="F20" s="3" t="s">
        <v>16</v>
      </c>
      <c r="G20" s="3" t="s">
        <v>19</v>
      </c>
      <c r="K20" s="3" t="s">
        <v>133</v>
      </c>
      <c r="L20" s="3" t="s">
        <v>134</v>
      </c>
      <c r="M20" s="3" t="s">
        <v>135</v>
      </c>
    </row>
    <row r="21" spans="3:13" x14ac:dyDescent="0.2">
      <c r="C21" s="3" t="s">
        <v>30</v>
      </c>
      <c r="D21" s="3" t="s">
        <v>130</v>
      </c>
      <c r="E21" s="3">
        <f t="shared" ref="E21:E32" si="7">(E3+F3)/2</f>
        <v>10085.64</v>
      </c>
      <c r="F21" s="6">
        <f t="shared" ref="F21:F32" si="8">(L3+M3)/2</f>
        <v>6403.7349999999997</v>
      </c>
      <c r="G21" s="6">
        <f t="shared" ref="G21:G32" si="9">(S3+T3)/2</f>
        <v>2568.33</v>
      </c>
      <c r="K21" s="3">
        <v>5220.32</v>
      </c>
      <c r="L21" s="3">
        <v>5394.07</v>
      </c>
      <c r="M21" s="22">
        <f>L21/K21</f>
        <v>1.0332834002513256</v>
      </c>
    </row>
    <row r="22" spans="3:13" x14ac:dyDescent="0.2">
      <c r="C22" s="3" t="s">
        <v>30</v>
      </c>
      <c r="D22" s="3" t="s">
        <v>130</v>
      </c>
      <c r="E22" s="6">
        <f t="shared" si="7"/>
        <v>10694.325000000001</v>
      </c>
      <c r="F22" s="6">
        <f t="shared" si="8"/>
        <v>6865.9650000000001</v>
      </c>
      <c r="G22" s="6">
        <f t="shared" si="9"/>
        <v>2804.1149999999998</v>
      </c>
      <c r="K22" s="3">
        <v>5394.07</v>
      </c>
      <c r="L22" s="3">
        <v>5394.07</v>
      </c>
      <c r="M22" s="22">
        <f t="shared" ref="M22:M32" si="10">L22/K22</f>
        <v>1</v>
      </c>
    </row>
    <row r="23" spans="3:13" x14ac:dyDescent="0.2">
      <c r="C23" s="3" t="s">
        <v>30</v>
      </c>
      <c r="D23" s="3" t="s">
        <v>130</v>
      </c>
      <c r="E23" s="6">
        <f t="shared" si="7"/>
        <v>10485.684999999999</v>
      </c>
      <c r="F23" s="6">
        <f t="shared" si="8"/>
        <v>6732.7749999999996</v>
      </c>
      <c r="G23" s="6">
        <f t="shared" si="9"/>
        <v>2766.1400000000003</v>
      </c>
      <c r="K23" s="3">
        <v>5374.52</v>
      </c>
      <c r="L23" s="3">
        <v>5394.07</v>
      </c>
      <c r="M23" s="22">
        <f t="shared" si="10"/>
        <v>1.0036375341425838</v>
      </c>
    </row>
    <row r="24" spans="3:13" x14ac:dyDescent="0.2">
      <c r="C24" s="3" t="s">
        <v>30</v>
      </c>
      <c r="D24" s="3" t="s">
        <v>130</v>
      </c>
      <c r="E24" s="6">
        <f t="shared" si="7"/>
        <v>10165.605</v>
      </c>
      <c r="F24" s="6">
        <f t="shared" si="8"/>
        <v>6648.3349999999991</v>
      </c>
      <c r="G24" s="6">
        <f t="shared" si="9"/>
        <v>2724.9549999999999</v>
      </c>
      <c r="K24" s="3">
        <v>5334.23</v>
      </c>
      <c r="L24" s="3">
        <v>5394.07</v>
      </c>
      <c r="M24" s="22">
        <f t="shared" si="10"/>
        <v>1.0112181139545915</v>
      </c>
    </row>
    <row r="25" spans="3:13" x14ac:dyDescent="0.2">
      <c r="C25" s="3" t="s">
        <v>30</v>
      </c>
      <c r="D25" s="3" t="s">
        <v>130</v>
      </c>
      <c r="E25" s="6">
        <f t="shared" si="7"/>
        <v>9553.5450000000001</v>
      </c>
      <c r="F25" s="6">
        <f t="shared" si="8"/>
        <v>6380.7800000000007</v>
      </c>
      <c r="G25" s="6">
        <f t="shared" si="9"/>
        <v>2662.16</v>
      </c>
      <c r="K25" s="3">
        <v>4856.22</v>
      </c>
      <c r="L25" s="3">
        <v>5394.07</v>
      </c>
      <c r="M25" s="22">
        <f t="shared" si="10"/>
        <v>1.1107548669541329</v>
      </c>
    </row>
    <row r="26" spans="3:13" x14ac:dyDescent="0.2">
      <c r="C26" s="3" t="s">
        <v>30</v>
      </c>
      <c r="D26" s="3" t="s">
        <v>130</v>
      </c>
      <c r="E26" s="6">
        <f t="shared" si="7"/>
        <v>9912.0650000000005</v>
      </c>
      <c r="F26" s="6">
        <f t="shared" si="8"/>
        <v>6381.665</v>
      </c>
      <c r="G26" s="6">
        <f t="shared" si="9"/>
        <v>2723.3150000000001</v>
      </c>
      <c r="K26" s="3">
        <v>5146.87</v>
      </c>
      <c r="L26" s="3">
        <v>5394.07</v>
      </c>
      <c r="M26" s="22">
        <f t="shared" si="10"/>
        <v>1.0480291905565906</v>
      </c>
    </row>
    <row r="27" spans="3:13" x14ac:dyDescent="0.2">
      <c r="C27" s="3" t="s">
        <v>62</v>
      </c>
      <c r="D27" s="3" t="s">
        <v>130</v>
      </c>
      <c r="E27" s="6">
        <f t="shared" si="7"/>
        <v>7839.5650000000005</v>
      </c>
      <c r="F27" s="6">
        <f t="shared" si="8"/>
        <v>5594.26</v>
      </c>
      <c r="G27" s="6">
        <f t="shared" si="9"/>
        <v>1997.37</v>
      </c>
      <c r="K27" s="3">
        <v>4923.5600000000004</v>
      </c>
      <c r="L27" s="3">
        <v>5394.07</v>
      </c>
      <c r="M27" s="22">
        <f t="shared" si="10"/>
        <v>1.0955629666338988</v>
      </c>
    </row>
    <row r="28" spans="3:13" x14ac:dyDescent="0.2">
      <c r="C28" s="3" t="s">
        <v>62</v>
      </c>
      <c r="D28" s="3" t="s">
        <v>130</v>
      </c>
      <c r="E28" s="6">
        <f t="shared" si="7"/>
        <v>7993.01</v>
      </c>
      <c r="F28" s="6">
        <f t="shared" si="8"/>
        <v>5155.91</v>
      </c>
      <c r="G28" s="6">
        <f t="shared" si="9"/>
        <v>1917.4499999999998</v>
      </c>
      <c r="K28" s="3">
        <v>4598.0600000000004</v>
      </c>
      <c r="L28" s="3">
        <v>5394.07</v>
      </c>
      <c r="M28" s="22">
        <f t="shared" si="10"/>
        <v>1.1731186630883459</v>
      </c>
    </row>
    <row r="29" spans="3:13" x14ac:dyDescent="0.2">
      <c r="C29" s="3" t="s">
        <v>62</v>
      </c>
      <c r="D29" s="3" t="s">
        <v>130</v>
      </c>
      <c r="E29" s="6">
        <f t="shared" si="7"/>
        <v>8085.0149999999994</v>
      </c>
      <c r="F29" s="6">
        <f t="shared" si="8"/>
        <v>5244.9349999999995</v>
      </c>
      <c r="G29" s="6">
        <f t="shared" si="9"/>
        <v>2067.0550000000003</v>
      </c>
      <c r="K29" s="3">
        <v>4570.82</v>
      </c>
      <c r="L29" s="3">
        <v>5394.07</v>
      </c>
      <c r="M29" s="22">
        <f t="shared" si="10"/>
        <v>1.1801099146323855</v>
      </c>
    </row>
    <row r="30" spans="3:13" x14ac:dyDescent="0.2">
      <c r="C30" s="3" t="s">
        <v>62</v>
      </c>
      <c r="D30" s="3" t="s">
        <v>130</v>
      </c>
      <c r="E30" s="3">
        <f t="shared" si="7"/>
        <v>8352.08</v>
      </c>
      <c r="F30" s="6">
        <f t="shared" si="8"/>
        <v>5468.2250000000004</v>
      </c>
      <c r="G30" s="6">
        <f t="shared" si="9"/>
        <v>2045.33</v>
      </c>
      <c r="K30" s="3">
        <v>4644.3100000000004</v>
      </c>
      <c r="L30" s="3">
        <v>5394.07</v>
      </c>
      <c r="M30" s="22">
        <f t="shared" si="10"/>
        <v>1.1614362521020343</v>
      </c>
    </row>
    <row r="31" spans="3:13" x14ac:dyDescent="0.2">
      <c r="C31" s="3" t="s">
        <v>62</v>
      </c>
      <c r="D31" s="3" t="s">
        <v>130</v>
      </c>
      <c r="E31" s="3">
        <f t="shared" si="7"/>
        <v>7399.05</v>
      </c>
      <c r="F31" s="6">
        <f t="shared" si="8"/>
        <v>5056.4250000000002</v>
      </c>
      <c r="G31" s="6">
        <f t="shared" si="9"/>
        <v>1783.665</v>
      </c>
      <c r="K31" s="3">
        <v>4425.0200000000004</v>
      </c>
      <c r="L31" s="3">
        <v>5394.07</v>
      </c>
      <c r="M31" s="22">
        <f t="shared" si="10"/>
        <v>1.2189933604819863</v>
      </c>
    </row>
    <row r="32" spans="3:13" x14ac:dyDescent="0.2">
      <c r="C32" s="3" t="s">
        <v>62</v>
      </c>
      <c r="D32" s="3" t="s">
        <v>130</v>
      </c>
      <c r="E32" s="3">
        <f t="shared" si="7"/>
        <v>8014.29</v>
      </c>
      <c r="F32" s="6">
        <f t="shared" si="8"/>
        <v>4424.93</v>
      </c>
      <c r="G32" s="6">
        <f t="shared" si="9"/>
        <v>1947.45</v>
      </c>
      <c r="K32" s="3">
        <v>4479.22</v>
      </c>
      <c r="L32" s="3">
        <v>5394.07</v>
      </c>
      <c r="M32" s="22">
        <f t="shared" si="10"/>
        <v>1.2042431494769177</v>
      </c>
    </row>
    <row r="36" spans="3:7" x14ac:dyDescent="0.2">
      <c r="C36" s="21" t="s">
        <v>136</v>
      </c>
    </row>
    <row r="37" spans="3:7" x14ac:dyDescent="0.2">
      <c r="C37" s="3" t="s">
        <v>7</v>
      </c>
      <c r="D37" s="3" t="s">
        <v>8</v>
      </c>
      <c r="E37" s="3" t="s">
        <v>137</v>
      </c>
      <c r="F37" s="3" t="s">
        <v>138</v>
      </c>
      <c r="G37" s="3" t="s">
        <v>139</v>
      </c>
    </row>
    <row r="38" spans="3:7" x14ac:dyDescent="0.2">
      <c r="C38" s="3" t="s">
        <v>30</v>
      </c>
      <c r="D38" s="3" t="s">
        <v>130</v>
      </c>
      <c r="E38" s="6">
        <v>10421.324392910779</v>
      </c>
      <c r="F38" s="6">
        <v>6616.8730751084222</v>
      </c>
      <c r="G38" s="6">
        <v>2653.8127553674872</v>
      </c>
    </row>
    <row r="39" spans="3:7" x14ac:dyDescent="0.2">
      <c r="C39" s="3" t="s">
        <v>30</v>
      </c>
      <c r="D39" s="3" t="s">
        <v>130</v>
      </c>
      <c r="E39" s="6">
        <v>10694.325000000001</v>
      </c>
      <c r="F39" s="6">
        <v>6865.9650000000001</v>
      </c>
      <c r="G39" s="6">
        <v>2804.1149999999998</v>
      </c>
    </row>
    <row r="40" spans="3:7" x14ac:dyDescent="0.2">
      <c r="C40" s="3" t="s">
        <v>30</v>
      </c>
      <c r="D40" s="3" t="s">
        <v>130</v>
      </c>
      <c r="E40" s="6">
        <v>10523.827037195879</v>
      </c>
      <c r="F40" s="6">
        <v>6757.2656989368343</v>
      </c>
      <c r="G40" s="6">
        <v>2776.2019286931672</v>
      </c>
    </row>
    <row r="41" spans="3:7" x14ac:dyDescent="0.2">
      <c r="C41" s="3" t="s">
        <v>30</v>
      </c>
      <c r="D41" s="3" t="s">
        <v>130</v>
      </c>
      <c r="E41" s="6">
        <v>10279.643915307364</v>
      </c>
      <c r="F41" s="6">
        <v>6722.9167796382981</v>
      </c>
      <c r="G41" s="6">
        <v>2755.5238557111338</v>
      </c>
    </row>
    <row r="42" spans="3:7" x14ac:dyDescent="0.2">
      <c r="C42" s="3" t="s">
        <v>30</v>
      </c>
      <c r="D42" s="3" t="s">
        <v>130</v>
      </c>
      <c r="E42" s="6">
        <v>10611.646605415322</v>
      </c>
      <c r="F42" s="6">
        <v>7087.4824399635927</v>
      </c>
      <c r="G42" s="6">
        <v>2957.0071766106144</v>
      </c>
    </row>
    <row r="43" spans="3:7" x14ac:dyDescent="0.2">
      <c r="C43" s="3" t="s">
        <v>30</v>
      </c>
      <c r="D43" s="3" t="s">
        <v>130</v>
      </c>
      <c r="E43" s="6">
        <v>10388.133458694312</v>
      </c>
      <c r="F43" s="6">
        <v>6688.1712043533244</v>
      </c>
      <c r="G43" s="6">
        <v>2854.1136150806215</v>
      </c>
    </row>
    <row r="44" spans="3:7" x14ac:dyDescent="0.2">
      <c r="C44" s="3" t="s">
        <v>62</v>
      </c>
      <c r="D44" s="3" t="s">
        <v>130</v>
      </c>
      <c r="E44" s="6">
        <v>8588.7370885192813</v>
      </c>
      <c r="F44" s="6">
        <v>6128.8640817213554</v>
      </c>
      <c r="G44" s="6">
        <v>2188.2446026655502</v>
      </c>
    </row>
    <row r="45" spans="3:7" x14ac:dyDescent="0.2">
      <c r="C45" s="3" t="s">
        <v>62</v>
      </c>
      <c r="D45" s="3" t="s">
        <v>130</v>
      </c>
      <c r="E45" s="6">
        <v>9376.7492052517791</v>
      </c>
      <c r="F45" s="6">
        <v>6048.4942462038334</v>
      </c>
      <c r="G45" s="6">
        <v>2249.3963805387484</v>
      </c>
    </row>
    <row r="46" spans="3:7" x14ac:dyDescent="0.2">
      <c r="C46" s="3" t="s">
        <v>62</v>
      </c>
      <c r="D46" s="3" t="s">
        <v>130</v>
      </c>
      <c r="E46" s="6">
        <v>9541.2063614515555</v>
      </c>
      <c r="F46" s="6">
        <v>6189.5997951024101</v>
      </c>
      <c r="G46" s="6">
        <v>2439.352099590446</v>
      </c>
    </row>
    <row r="47" spans="3:7" x14ac:dyDescent="0.2">
      <c r="C47" s="3" t="s">
        <v>62</v>
      </c>
      <c r="D47" s="3" t="s">
        <v>130</v>
      </c>
      <c r="E47" s="6">
        <v>9700.4084924563576</v>
      </c>
      <c r="F47" s="6">
        <v>6350.9947496506466</v>
      </c>
      <c r="G47" s="6">
        <v>2375.5204095118538</v>
      </c>
    </row>
    <row r="48" spans="3:7" x14ac:dyDescent="0.2">
      <c r="C48" s="3" t="s">
        <v>62</v>
      </c>
      <c r="D48" s="3" t="s">
        <v>130</v>
      </c>
      <c r="E48" s="6">
        <v>9019.392823874241</v>
      </c>
      <c r="F48" s="6">
        <v>6163.7485027751272</v>
      </c>
      <c r="G48" s="6">
        <v>2174.275792324102</v>
      </c>
    </row>
    <row r="49" spans="3:7" x14ac:dyDescent="0.2">
      <c r="C49" s="3" t="s">
        <v>62</v>
      </c>
      <c r="D49" s="3" t="s">
        <v>130</v>
      </c>
      <c r="E49" s="6">
        <v>9651.1538304213664</v>
      </c>
      <c r="F49" s="6">
        <v>5328.6916394148975</v>
      </c>
      <c r="G49" s="6">
        <v>2345.2033214488233</v>
      </c>
    </row>
    <row r="52" spans="3:7" x14ac:dyDescent="0.2">
      <c r="C52" s="23" t="s">
        <v>140</v>
      </c>
      <c r="D52" s="23"/>
      <c r="E52" s="24">
        <f>(E49/E41)*100</f>
        <v>93.886071443096228</v>
      </c>
      <c r="F52" s="24">
        <f t="shared" ref="F52:G52" si="11">(F49/F41)*100</f>
        <v>79.261603468808488</v>
      </c>
      <c r="G52" s="24">
        <f t="shared" si="11"/>
        <v>85.109164146342806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Figure S1</vt:lpstr>
      <vt:lpstr>Figure 4B</vt:lpstr>
      <vt:lpstr>Figure 4C</vt:lpstr>
      <vt:lpstr>Figure 4D</vt:lpstr>
      <vt:lpstr>Figure 5A-D</vt:lpstr>
      <vt:lpstr>Figure5E-H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Hao ZHU</dc:creator>
  <cp:lastModifiedBy>Mulligan, Mary</cp:lastModifiedBy>
  <dcterms:created xsi:type="dcterms:W3CDTF">2024-04-01T14:25:41Z</dcterms:created>
  <dcterms:modified xsi:type="dcterms:W3CDTF">2025-04-04T14:47:13Z</dcterms:modified>
</cp:coreProperties>
</file>