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nih-my.sharepoint.com/personal/korens_nih_gov/Documents/Work/Publications/duplex_t2t/manuscript_v3/"/>
    </mc:Choice>
  </mc:AlternateContent>
  <xr:revisionPtr revIDLastSave="33" documentId="8_{92C43082-8133-4941-A6C8-1FA0F0A317EF}" xr6:coauthVersionLast="47" xr6:coauthVersionMax="47" xr10:uidLastSave="{BF508ABB-B582-8E40-9819-89CD39B74C1F}"/>
  <bookViews>
    <workbookView xWindow="0" yWindow="500" windowWidth="51860" windowHeight="22240" activeTab="5" xr2:uid="{00000000-000D-0000-FFFF-FFFF00000000}"/>
  </bookViews>
  <sheets>
    <sheet name="Supplementary Table 1" sheetId="1" r:id="rId1"/>
    <sheet name="Supplementary Table 2" sheetId="2" r:id="rId2"/>
    <sheet name="Supplementary Table 3" sheetId="3" r:id="rId3"/>
    <sheet name="Supplementary Table 4" sheetId="4" r:id="rId4"/>
    <sheet name="Supplementary Table 5" sheetId="5" r:id="rId5"/>
    <sheet name="Supplementary Table 6"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5" l="1"/>
  <c r="H32" i="5"/>
  <c r="J31" i="5"/>
  <c r="H31" i="5"/>
  <c r="J30" i="5"/>
  <c r="H30" i="5"/>
  <c r="I29" i="5"/>
  <c r="G29" i="5"/>
  <c r="G28" i="5"/>
  <c r="I28" i="5" s="1"/>
  <c r="G27" i="5"/>
  <c r="I27" i="5" s="1"/>
  <c r="G26" i="5"/>
  <c r="I26" i="5" s="1"/>
  <c r="G25" i="5"/>
  <c r="I25" i="5" s="1"/>
  <c r="G24" i="5"/>
  <c r="I24" i="5" s="1"/>
  <c r="I23" i="5"/>
  <c r="G23" i="5"/>
  <c r="G22" i="5"/>
  <c r="I22" i="5" s="1"/>
  <c r="G21" i="5"/>
  <c r="I21" i="5" s="1"/>
  <c r="G20" i="5"/>
  <c r="I20" i="5" s="1"/>
  <c r="I19" i="5"/>
  <c r="G19" i="5"/>
  <c r="G18" i="5"/>
  <c r="I18" i="5" s="1"/>
  <c r="G17" i="5"/>
  <c r="I17" i="5" s="1"/>
  <c r="G16" i="5"/>
  <c r="I16" i="5" s="1"/>
  <c r="I15" i="5"/>
  <c r="G15" i="5"/>
  <c r="I14" i="5"/>
  <c r="G14" i="5"/>
  <c r="G13" i="5"/>
  <c r="I13" i="5" s="1"/>
  <c r="G12" i="5"/>
  <c r="I12" i="5" s="1"/>
  <c r="G11" i="5"/>
  <c r="I11" i="5" s="1"/>
  <c r="I10" i="5"/>
  <c r="G10" i="5"/>
  <c r="G9" i="5"/>
  <c r="I9" i="5" s="1"/>
  <c r="G8" i="5"/>
  <c r="I8" i="5" s="1"/>
  <c r="G7" i="5"/>
  <c r="I7" i="5" s="1"/>
  <c r="I6" i="5"/>
  <c r="G6" i="5"/>
  <c r="I5" i="5"/>
  <c r="G5" i="5"/>
  <c r="G4" i="5"/>
  <c r="I4" i="5" s="1"/>
  <c r="G3" i="5"/>
  <c r="I3" i="5" s="1"/>
  <c r="G2" i="5"/>
  <c r="I2" i="5" s="1"/>
  <c r="H20" i="4"/>
  <c r="H19" i="4"/>
  <c r="H18" i="4"/>
  <c r="H17" i="4"/>
  <c r="H16" i="4"/>
  <c r="H15" i="4"/>
  <c r="H14" i="4"/>
  <c r="H13" i="4"/>
  <c r="H12" i="4"/>
  <c r="H11" i="4"/>
  <c r="H10" i="4"/>
  <c r="H9" i="4"/>
  <c r="H8" i="4"/>
  <c r="H7" i="4"/>
  <c r="H6" i="4"/>
  <c r="H5" i="4"/>
  <c r="H4" i="4"/>
  <c r="H3" i="4"/>
  <c r="H2" i="4"/>
  <c r="H17" i="3"/>
  <c r="H16" i="3"/>
  <c r="J15" i="3"/>
  <c r="H15" i="3"/>
  <c r="J14" i="3"/>
  <c r="H14" i="3"/>
  <c r="G13" i="3"/>
  <c r="I13" i="3" s="1"/>
  <c r="G12" i="3"/>
  <c r="I12" i="3" s="1"/>
  <c r="I11" i="3"/>
  <c r="G10" i="3"/>
  <c r="I10" i="3" s="1"/>
  <c r="G9" i="3"/>
  <c r="I9" i="3" s="1"/>
  <c r="I8" i="3"/>
  <c r="G8" i="3"/>
  <c r="G7" i="3"/>
  <c r="I7" i="3" s="1"/>
  <c r="G6" i="3"/>
  <c r="I6" i="3" s="1"/>
  <c r="G5" i="3"/>
  <c r="I5" i="3" s="1"/>
  <c r="G4" i="3"/>
  <c r="I4" i="3" s="1"/>
  <c r="G3" i="3"/>
  <c r="I3" i="3" s="1"/>
  <c r="G2" i="3"/>
  <c r="I2" i="3" s="1"/>
  <c r="M29" i="2"/>
  <c r="M26" i="2"/>
  <c r="M24" i="2"/>
  <c r="M23" i="2"/>
  <c r="M22" i="2"/>
  <c r="M20" i="2"/>
  <c r="L20" i="2"/>
  <c r="M18" i="2"/>
  <c r="L18" i="2"/>
  <c r="M17" i="2"/>
  <c r="M15" i="2"/>
  <c r="M14" i="2"/>
  <c r="L14" i="2"/>
  <c r="M13" i="2"/>
  <c r="M12" i="2"/>
  <c r="M10" i="2"/>
  <c r="M9" i="2"/>
  <c r="M7" i="2"/>
  <c r="L7" i="2"/>
  <c r="M6" i="2"/>
  <c r="L6" i="2"/>
  <c r="M4" i="2"/>
  <c r="L4" i="2"/>
  <c r="M3" i="2"/>
  <c r="L3" i="2"/>
  <c r="G19" i="1"/>
  <c r="I18" i="1"/>
  <c r="G18" i="1"/>
  <c r="I17" i="1"/>
  <c r="G17" i="1"/>
  <c r="H16" i="1"/>
  <c r="H15" i="1"/>
  <c r="H14" i="1"/>
  <c r="H13" i="1"/>
  <c r="H12" i="1"/>
  <c r="H11" i="1"/>
  <c r="H10" i="1"/>
  <c r="H9" i="1"/>
  <c r="H8" i="1"/>
  <c r="H7" i="1"/>
  <c r="H6" i="1"/>
  <c r="H5" i="1"/>
  <c r="H4" i="1"/>
  <c r="H3" i="1"/>
  <c r="H2" i="1"/>
  <c r="H17" i="1" s="1"/>
  <c r="I14" i="3" l="1"/>
  <c r="I30" i="5"/>
  <c r="I31" i="5"/>
  <c r="I15" i="3"/>
  <c r="H18" i="1"/>
</calcChain>
</file>

<file path=xl/sharedStrings.xml><?xml version="1.0" encoding="utf-8"?>
<sst xmlns="http://schemas.openxmlformats.org/spreadsheetml/2006/main" count="729" uniqueCount="323">
  <si>
    <t>Flowcell</t>
  </si>
  <si>
    <t>Speed</t>
  </si>
  <si>
    <t>Flowcell ID</t>
  </si>
  <si>
    <t>Simplex (Gbp)</t>
  </si>
  <si>
    <t>Duplex at 100% conversion (Gbp)</t>
  </si>
  <si>
    <t>Duplex (Gbp)</t>
  </si>
  <si>
    <t>Duplex conversion</t>
  </si>
  <si>
    <t>Read N50 (kbp)</t>
  </si>
  <si>
    <t>human</t>
  </si>
  <si>
    <t>R10.4.1 FLO-PRO114</t>
  </si>
  <si>
    <t>11_15_22_HG002_1</t>
  </si>
  <si>
    <t>11_15_22_HG002_2</t>
  </si>
  <si>
    <t>11_15_22_HG002_3</t>
  </si>
  <si>
    <t>11_15_22_HG002_4</t>
  </si>
  <si>
    <t>11_15_22_HG002_5</t>
  </si>
  <si>
    <t>11_15_22_HG002_6</t>
  </si>
  <si>
    <t>11_15_22_HG002_7</t>
  </si>
  <si>
    <t>11_15_22_HG002_8</t>
  </si>
  <si>
    <t>11_15_22_HG002_9</t>
  </si>
  <si>
    <t>11_15_22_HG002_10</t>
  </si>
  <si>
    <t>11_15_22_HG002_11</t>
  </si>
  <si>
    <t>11_15_22_HG002_12</t>
  </si>
  <si>
    <t>human high yield</t>
  </si>
  <si>
    <t>R10.4.1 FLO-PRO114M</t>
  </si>
  <si>
    <t>1_3_23_HG002_1</t>
  </si>
  <si>
    <t>1_3_23_HG002_2</t>
  </si>
  <si>
    <t>1_3_23_HG002_3</t>
  </si>
  <si>
    <t>average</t>
  </si>
  <si>
    <t>median</t>
  </si>
  <si>
    <t>sum</t>
  </si>
  <si>
    <t>Supplementary Table 1. Human HG002 cell line Duplex sequencing. Flowcell: the Oxford Nanopore flowcell type used for each run. The high-yield release candidate cells are marked as R10.4.1. Speed: the translocation speed through the pore. Flowcell ID: the identifier of the cell used. Simplex (Gbp): total bases produced after basecalling the cell. This includes both reads which cannot be converted to duplex as well as reads where both forward and reverse strands were read in succession. Duplex at 100% conversion (Gbp): the expected Duplex yield assuming every sequence had both the forward and reverse strands sequenced, an upper bound on yield. Duplex (Gbp): actual Duplex yield after both on-instrument and post-processing. Duplex conversion: fraction of sequences that had both their forward and reverse strand sequenced, allowing them to be converted to a Duplex read. Read N50 (kbp): The length of the shortest read such that half the Duplex bases as contained in reads of this length or greater.</t>
  </si>
  <si>
    <t>Assembly</t>
  </si>
  <si>
    <t># Contigs (Scaffolds)</t>
  </si>
  <si>
    <t>NG50 (Scaffold) (Mbp)</t>
  </si>
  <si>
    <t>Contig NGA50 (Mbp)</t>
  </si>
  <si>
    <t>Hamming error</t>
  </si>
  <si>
    <t>Switch error</t>
  </si>
  <si>
    <t>QV</t>
  </si>
  <si>
    <t>T2T scaffolds</t>
  </si>
  <si>
    <t>T2T contigs</t>
  </si>
  <si>
    <t>Duplicated Genes</t>
  </si>
  <si>
    <t>Missing genes</t>
  </si>
  <si>
    <t>20x Duplex</t>
  </si>
  <si>
    <t>Verkko + 30x UL + trio</t>
  </si>
  <si>
    <t>866 (455)</t>
  </si>
  <si>
    <t>11.39 (33.26)</t>
  </si>
  <si>
    <t>Verkko + 70x UL + trio</t>
  </si>
  <si>
    <t>814 (441)</t>
  </si>
  <si>
    <t>12.44 (32.06)</t>
  </si>
  <si>
    <t>31x Duplex</t>
  </si>
  <si>
    <t>182 (118)</t>
  </si>
  <si>
    <t>62.44 (133.84)</t>
  </si>
  <si>
    <t>159 (105)</t>
  </si>
  <si>
    <t>66.99 (135.87)</t>
  </si>
  <si>
    <t>40x Duplex</t>
  </si>
  <si>
    <t>124 (88)</t>
  </si>
  <si>
    <t>(92.12) 135.22</t>
  </si>
  <si>
    <t>119 (87)</t>
  </si>
  <si>
    <t>98.06 (135.17)</t>
  </si>
  <si>
    <t>50x Duplex</t>
  </si>
  <si>
    <t>118 (87)</t>
  </si>
  <si>
    <t>103.00 (135.21)</t>
  </si>
  <si>
    <t>Verkko + 30x UL + Hi-C</t>
  </si>
  <si>
    <t>134 (91)</t>
  </si>
  <si>
    <t>86.70 (135.21)</t>
  </si>
  <si>
    <t>Verkko + 30x UL + PoreC</t>
  </si>
  <si>
    <t>135 (90)</t>
  </si>
  <si>
    <t>86.69 (136.00)</t>
  </si>
  <si>
    <t>106 (78)</t>
  </si>
  <si>
    <t>111.09 (135.21)</t>
  </si>
  <si>
    <t>60x Duplex</t>
  </si>
  <si>
    <t>113 (77)</t>
  </si>
  <si>
    <t>92.68 (135.67)</t>
  </si>
  <si>
    <t>103 (76)</t>
  </si>
  <si>
    <t>106.75 (135.21)</t>
  </si>
  <si>
    <t>70x Duplex</t>
  </si>
  <si>
    <t>Verkko + trio</t>
  </si>
  <si>
    <t>200 (92)</t>
  </si>
  <si>
    <t>59.4 (133.48)</t>
  </si>
  <si>
    <t>Verkko + Hi-C</t>
  </si>
  <si>
    <t>269 (123)</t>
  </si>
  <si>
    <t>40.48 (113.53)</t>
  </si>
  <si>
    <t>Verkko + PoreC</t>
  </si>
  <si>
    <t>268 (120)</t>
  </si>
  <si>
    <t>43.16 (113.59)</t>
  </si>
  <si>
    <t>102 (70)</t>
  </si>
  <si>
    <t>92.71 (135.59)</t>
  </si>
  <si>
    <t>94 (69)</t>
  </si>
  <si>
    <t>111.08 (135.84)</t>
  </si>
  <si>
    <t>43x HiFi</t>
  </si>
  <si>
    <t>123 (92)</t>
  </si>
  <si>
    <t>101.76 (121.21)</t>
  </si>
  <si>
    <t>N/A</t>
  </si>
  <si>
    <t>Hifiasm + 30x UL + trio</t>
  </si>
  <si>
    <t>104 (N/A)</t>
  </si>
  <si>
    <t>101.21 (N/A)</t>
  </si>
  <si>
    <t>curated</t>
  </si>
  <si>
    <t>HG002 v0.7</t>
  </si>
  <si>
    <t>57 (48)</t>
  </si>
  <si>
    <t>146.79 (146.79)</t>
  </si>
  <si>
    <t>HG002 v1.1</t>
  </si>
  <si>
    <t>55 (46)</t>
  </si>
  <si>
    <t>Supplementary Table 2. HG002 assembly results using downsampled Duplex and ONT data. Duplex data was downsampled to between 20 and 70x total and ONT was downsampled to 3 (30x &gt; 100kb), and 6 (70x &gt; 100 kbp) flowcells on a PromethION. For Duplex runs, Simplex reads generated as part of Duplex sequences were included for ONT resolution. Verkko v1.3.1 was used for all runs. For comparison, assemblies using 40x HiFi + 30x &gt; 100 kbp UL data from Cheng et al. (Cheng et al. 2023) from Verkko v1.3.1 and hifiasm 0.19.4-r587 are included for comparsion as well as a telomere-to-telomere assembly of HG002 from the Q100 project (https://github.com/marbl/HG002). All statistics are computed on sequences &gt;= 500bkp. #Contigs (Scaffolds): the number of contigs (scaffolds) &gt;= 500bp in the assembly. NG50 (Scaffold): The contig (scaffold) NG50 such that half the assembly is in contigs (scaffolds) of this length or greater. The computation used the diploid genome size of 6.08 Gbp. Hamming error: the rate of non-majority allele on a scaffold computed by yak. Switch error: the number of changes from one allele to the other on a scaffold calculated by yak. See https://lh3.github.io/2021/04/17/concepts-in-phased-assemblies for more details. QV: the Phred QV value of scaffolds &gt; 500 kbp computed by Merqury using an Illumina database of k=21 mers. T2T scaffolds/contigs: The number of sequences that have cannonical vertebrate telomeres on both ends within 50 kbp of the start and end and no gaps (contigs only). Duplicated Genes: The total number of duplicated genes (D) for the maternal and paternal haplotypes reported by compleasm using the primate ODB10 database. Missing genes: The sum of missing and fragmented (M + I) genes as reported by compleasm using the primate ODB10 database.</t>
  </si>
  <si>
    <t>P24 Software Version</t>
  </si>
  <si>
    <t>tomato</t>
  </si>
  <si>
    <t>R10.4 FLO-PRO112</t>
  </si>
  <si>
    <t>21.10.08</t>
  </si>
  <si>
    <t>PAI85364</t>
  </si>
  <si>
    <t>PAI84774</t>
  </si>
  <si>
    <t>22.03.4</t>
  </si>
  <si>
    <t>PAM63776</t>
  </si>
  <si>
    <t>PAM63545</t>
  </si>
  <si>
    <t>PAM10758</t>
  </si>
  <si>
    <t>22.05.10</t>
  </si>
  <si>
    <t>PAM63546</t>
  </si>
  <si>
    <t>PAM40104</t>
  </si>
  <si>
    <t>22.10.5</t>
  </si>
  <si>
    <t>PAM69532</t>
  </si>
  <si>
    <t>PAM70779</t>
  </si>
  <si>
    <t>tomato high yield</t>
  </si>
  <si>
    <t>High duplex</t>
  </si>
  <si>
    <t>22.10.6</t>
  </si>
  <si>
    <t>PAO10740</t>
  </si>
  <si>
    <t>not in assembly</t>
  </si>
  <si>
    <t>SRE, shearing</t>
  </si>
  <si>
    <t>PAO10874</t>
  </si>
  <si>
    <t>no SRE, no shearing</t>
  </si>
  <si>
    <t>PAI25189</t>
  </si>
  <si>
    <t>coverage in asm (1 Gbp genome size)</t>
  </si>
  <si>
    <t>Supplementary Table 3. Tomato Duplex sequencing. Flowcell: the Oxford Nanopore flowcell type used for each run. The high-yield release candidate cells are marked as R10.4.1. Speed: the translocation speed through the pore. Flowcell ID: the identifier of the cell used. Simplex (Gbp): total bases produced after basecalling the cell. This includes both reads which cannot be converted to duplex as well as reads where both forward and reverse strands were read in succession. Duplex at 100% conversion (Gbp): the expected Duplex yield assuming every sequence had both the forward and reverse strands sequenced, an upper bound on yield. Duplex (Gbp): actual Duplex yield after both on-instrument and post-processing. Duplex conversion: fraction of sequences that had both their forward and reverse strand sequenced, allowing them to be converted to a Duplex read. Note that high-yield cell Duplex Gbp excludes reads &lt;= 10 kbp. Read N50 (kbp): The length of the shortest read such that half the Duplex bases as contained in reads of this length or greater. Numbers in italics represent estimates as invidivual flowcell information was not available for these runs. High yeild flow cells were not used for the T2T assembly presented in this manucript.</t>
  </si>
  <si>
    <t>Total (Gbp)</t>
  </si>
  <si>
    <t>&gt; 100kb (Gbp)</t>
  </si>
  <si>
    <t>% UL</t>
  </si>
  <si>
    <t>R9.4.1</t>
  </si>
  <si>
    <t>PAK40257</t>
  </si>
  <si>
    <t>PAK45485</t>
  </si>
  <si>
    <t>PAK45424</t>
  </si>
  <si>
    <t>PAK46244</t>
  </si>
  <si>
    <t>PAM67546</t>
  </si>
  <si>
    <t>maize</t>
  </si>
  <si>
    <t>PAM12365</t>
  </si>
  <si>
    <t>PAM12940</t>
  </si>
  <si>
    <t>PAM16308</t>
  </si>
  <si>
    <t>PAM08662</t>
  </si>
  <si>
    <t>PAM12984</t>
  </si>
  <si>
    <t>PAM31463</t>
  </si>
  <si>
    <t>PAM15946</t>
  </si>
  <si>
    <t>R10.4</t>
  </si>
  <si>
    <t>PAK24120</t>
  </si>
  <si>
    <t>R10.4.1</t>
  </si>
  <si>
    <t>PAO26814</t>
  </si>
  <si>
    <t>PAM81224</t>
  </si>
  <si>
    <t>PAM81652</t>
  </si>
  <si>
    <t>PAO28074</t>
  </si>
  <si>
    <t>PAO26913</t>
  </si>
  <si>
    <t>PAO27867</t>
  </si>
  <si>
    <t>Supplementary Table 4. Tomato and maize UL sequencing. Flowcell: the Oxford Nanopore flowcell type used for each run. Flowcell ID: the identifier of the cell used. Total (Gbp): total  pass bases produced after basecalling the cell. &gt; 100 kbp (Gbp): the total bases over 100 kbp produced after basecalling the cell. Read N50 (kbp): The length of the shortest read such that half all bases as contained in reads of this length or greater. % UL: the fraction of bases in reads &gt; 100 kbp.</t>
  </si>
  <si>
    <t>21.10.8</t>
  </si>
  <si>
    <t>PAI05805</t>
  </si>
  <si>
    <t>PAI12288a</t>
  </si>
  <si>
    <t>PAI12291</t>
  </si>
  <si>
    <t>PAI81278</t>
  </si>
  <si>
    <t>PAI81395</t>
  </si>
  <si>
    <t>PAI06195</t>
  </si>
  <si>
    <t>PAI81155</t>
  </si>
  <si>
    <t>PAI64754</t>
  </si>
  <si>
    <t>PAI63434</t>
  </si>
  <si>
    <t>PAI63851</t>
  </si>
  <si>
    <t>PAI63285</t>
  </si>
  <si>
    <t>PAI61836</t>
  </si>
  <si>
    <t>PAI63296</t>
  </si>
  <si>
    <t>PAI06718</t>
  </si>
  <si>
    <t>PAI06512</t>
  </si>
  <si>
    <t>PAI06692</t>
  </si>
  <si>
    <t>PAI65224</t>
  </si>
  <si>
    <t>PAI80699</t>
  </si>
  <si>
    <t>PAI62917</t>
  </si>
  <si>
    <t>PAI06668</t>
  </si>
  <si>
    <t>PAI76466</t>
  </si>
  <si>
    <t>PAI73645</t>
  </si>
  <si>
    <t>PAM63830</t>
  </si>
  <si>
    <t>22.05.7</t>
  </si>
  <si>
    <t>PAM10372</t>
  </si>
  <si>
    <t>PAM10353</t>
  </si>
  <si>
    <t>PAI37990</t>
  </si>
  <si>
    <t>not used for assembly</t>
  </si>
  <si>
    <t>PAI35947</t>
  </si>
  <si>
    <t>maize high yield</t>
  </si>
  <si>
    <t>PAO10976</t>
  </si>
  <si>
    <t>coverage in asm</t>
  </si>
  <si>
    <t>Supplementary Table 5. Maize Duplex sequencing. Flowcell: the Oxford Nanopore flowcell type used for each run. The high-yield release candidate cells are marked as R10.4.1. Speed: the translocation speed through the pore. Flowcell ID: the identifier of the cell used. Simplex (Gbp): total bases produced after basecalling the cell. This includes both reads which cannot be converted to duplex as well as reads where both forward and reverse strands were read in succession. Duplex at 100% conversion (Gbp): the expected Duplex yield assuming every sequence had both the forward and reverse strands sequenced, an upper bound on yield. Duplex (Gbp): actual Duplex yield after both on-instrument and post-processing. The R10.4 cells report only Duplex yeild with reads &gt; 10 kbp. Duplex conversion: fraction of sequences that had both their forward and reverse strand sequenced, allowing them to be converted to a Duplex read. Read N50 (kbp): The length of the shortest read such that half the Duplex bases as contained in reads of this length or greater. Numbers in italics represent estimates as invidivual flowcell information was not available for these runs. Two cells, PAI37990 and PAI35947 were not used in the assembly.</t>
  </si>
  <si>
    <t>ID</t>
  </si>
  <si>
    <t>Genome</t>
  </si>
  <si>
    <t>ERR13381137</t>
  </si>
  <si>
    <t>B73_maize_UL_KGcombined.fastq.gz</t>
  </si>
  <si>
    <t>FASTQ</t>
  </si>
  <si>
    <t>ERR13373032</t>
  </si>
  <si>
    <t>B73_maize_ONT_duplex.fastq.gz</t>
  </si>
  <si>
    <t>ERR13373031</t>
  </si>
  <si>
    <t>PAO10976_duplex_B73_maize.fastq.gz</t>
  </si>
  <si>
    <t>ERR13373030</t>
  </si>
  <si>
    <t>PAM63830_duplex_B73_maize.fastq.gz</t>
  </si>
  <si>
    <t>ERR13373029</t>
  </si>
  <si>
    <t>PAM10372_duplex_B73_maize.fastq.gz</t>
  </si>
  <si>
    <t>ERR13373028</t>
  </si>
  <si>
    <t>PAM10353_duplex_B73_maize.fastq.gz</t>
  </si>
  <si>
    <t>ERR13373027</t>
  </si>
  <si>
    <t>PAI37990_duplex_B73_maize.fastq.gz</t>
  </si>
  <si>
    <t>ERR13373026</t>
  </si>
  <si>
    <t>PAI35947_duplex_B73_maize.fastq.gz</t>
  </si>
  <si>
    <t>ERR13372749</t>
  </si>
  <si>
    <t>PAM70779_UL_heinz1706.fastq.gz</t>
  </si>
  <si>
    <t>ERR13372748</t>
  </si>
  <si>
    <t>PAM69532_UL_heinz1706.fastq.gz</t>
  </si>
  <si>
    <t>ERR13372747</t>
  </si>
  <si>
    <t>R10.4_40x_UL_noduplex_heinz1706.fastq.gz</t>
  </si>
  <si>
    <t>ERR12950808</t>
  </si>
  <si>
    <t>PAO10874_duplex_heinz1706.fastq.gz</t>
  </si>
  <si>
    <t>ERR12950807</t>
  </si>
  <si>
    <t>PAO10740_duplex_heinz1706.fastq.gz</t>
  </si>
  <si>
    <t>ERR12950806</t>
  </si>
  <si>
    <t>PAM70779_duplex_heinz1706.fastq.gz</t>
  </si>
  <si>
    <t>ERR12950805</t>
  </si>
  <si>
    <t>PAM69532_duplex_heinz1706.fastq.gz</t>
  </si>
  <si>
    <t>ERR12950804</t>
  </si>
  <si>
    <t>PAM63776_duplex_heinz1706.fastq.gz</t>
  </si>
  <si>
    <t>ERR12950803</t>
  </si>
  <si>
    <t>PAM63546_duplex_heinz1706.fastq.gz</t>
  </si>
  <si>
    <t>ERR12950802</t>
  </si>
  <si>
    <t>PAM63545_duplex_heinz1706.fastq.gz</t>
  </si>
  <si>
    <t>ERR12950801</t>
  </si>
  <si>
    <t>PAM40104_duplex_heinz1706.fastq.gz</t>
  </si>
  <si>
    <t>ERR12950800</t>
  </si>
  <si>
    <t>PAM10758_duplex_heinz1706.fastq.gz</t>
  </si>
  <si>
    <t>ERR12950799</t>
  </si>
  <si>
    <t>PAI85364_duplex_heinz1706.fastq.gz</t>
  </si>
  <si>
    <t>ERR12950798</t>
  </si>
  <si>
    <t>PAI84774_duplex_heinz1706.fastq.gz</t>
  </si>
  <si>
    <t>ERR12950797</t>
  </si>
  <si>
    <t>PAI25189_duplex_heinz1706.fastq.gz</t>
  </si>
  <si>
    <t>Data type</t>
  </si>
  <si>
    <t>Duplex</t>
  </si>
  <si>
    <t>UL Simplex</t>
  </si>
  <si>
    <r>
      <t xml:space="preserve">Zea mays </t>
    </r>
    <r>
      <rPr>
        <sz val="10"/>
        <color rgb="FF000000"/>
        <rFont val="Arial"/>
        <family val="2"/>
        <scheme val="minor"/>
      </rPr>
      <t>B73</t>
    </r>
  </si>
  <si>
    <r>
      <t xml:space="preserve">Homo sapiens </t>
    </r>
    <r>
      <rPr>
        <sz val="10"/>
        <color rgb="FF000000"/>
        <rFont val="Arial"/>
        <family val="2"/>
        <scheme val="minor"/>
      </rPr>
      <t>HG002</t>
    </r>
  </si>
  <si>
    <t>Submitted File/Library Name</t>
  </si>
  <si>
    <t>Format</t>
  </si>
  <si>
    <t>SRP320775</t>
  </si>
  <si>
    <t>SRR28295757</t>
  </si>
  <si>
    <t>11_15_22_R1041_Duplex_HG002_10</t>
  </si>
  <si>
    <t>SRR28295758</t>
  </si>
  <si>
    <t>11_15_22_R1041_Duplex_HG002_9</t>
  </si>
  <si>
    <t>SRR28295759</t>
  </si>
  <si>
    <t>11_15_22_R1041_Duplex_HG002_8</t>
  </si>
  <si>
    <t>SRR28295760</t>
  </si>
  <si>
    <t>11_15_22_R1041_Duplex_HG002_7</t>
  </si>
  <si>
    <t>SRR28295761</t>
  </si>
  <si>
    <t>11_15_22_R1041_Duplex_HG002_6</t>
  </si>
  <si>
    <t>SRR28295762</t>
  </si>
  <si>
    <t>11_15_22_R1041_Duplex_HG002_5</t>
  </si>
  <si>
    <t>SRR28295763</t>
  </si>
  <si>
    <t>11_15_22_R1041_Duplex_HG002_4</t>
  </si>
  <si>
    <t>SRR28295764</t>
  </si>
  <si>
    <t>11_15_22_R1041_Duplex_HG002_3</t>
  </si>
  <si>
    <t>SRR28295765</t>
  </si>
  <si>
    <t>1_3_23_R1041_Duplex_HG002_3</t>
  </si>
  <si>
    <t>SRR28295766</t>
  </si>
  <si>
    <t>1_3_23_R1041_Duplex_HG002_2</t>
  </si>
  <si>
    <t>SRR28295767</t>
  </si>
  <si>
    <t>1_3_23_R1041_Duplex_HG002_1</t>
  </si>
  <si>
    <t>SRR28295768</t>
  </si>
  <si>
    <t>11_15_22_R1041_Duplex_HG002_12</t>
  </si>
  <si>
    <t>SRR28295769</t>
  </si>
  <si>
    <t>11_15_22_R1041_Duplex_HG002_11</t>
  </si>
  <si>
    <t>SRR28295770</t>
  </si>
  <si>
    <t>11_15_22_R1041_Duplex_HG002_2</t>
  </si>
  <si>
    <t>SRR28295771</t>
  </si>
  <si>
    <t>11_15_22_R1041_Duplex_HG002_1</t>
  </si>
  <si>
    <t>BAM</t>
  </si>
  <si>
    <t>CRR1246531</t>
  </si>
  <si>
    <t>CRR1246532</t>
  </si>
  <si>
    <t>CRR1246533</t>
  </si>
  <si>
    <t>CRR1246534</t>
  </si>
  <si>
    <t>CRR1246535</t>
  </si>
  <si>
    <t>CRR1246531.fastq.gz</t>
  </si>
  <si>
    <t>CRR1246532.fastq.gz</t>
  </si>
  <si>
    <t>CRR1246533.fastq.gz</t>
  </si>
  <si>
    <t>CRR1246534.fastq.gz</t>
  </si>
  <si>
    <t>CRR1246535.fastq.gz</t>
  </si>
  <si>
    <t>Database URL</t>
  </si>
  <si>
    <t>Project ID</t>
  </si>
  <si>
    <t>https://www.ncbi.nlm.nih.gov/sra</t>
  </si>
  <si>
    <t>PRJCA028625</t>
  </si>
  <si>
    <t>https://ngdc.cncb.ac.cn/bioproject/</t>
  </si>
  <si>
    <r>
      <t xml:space="preserve">Solanum lycopersicum </t>
    </r>
    <r>
      <rPr>
        <sz val="10"/>
        <color rgb="FF000000"/>
        <rFont val="Arial"/>
        <family val="2"/>
        <scheme val="minor"/>
      </rPr>
      <t xml:space="preserve">Heinz 1706 </t>
    </r>
  </si>
  <si>
    <t>https://www.ncbi.nlm.nih.gov/bioproject/</t>
  </si>
  <si>
    <t>PRJEB49840</t>
  </si>
  <si>
    <t>Supplementary Table 6. Sequencing data locations. The table reports the project ID and databse (NCBI BioProject, NCBI SRA, CNCB BioProject, etc) for each run and the run ID corresponding to the data generated for this project.</t>
  </si>
  <si>
    <t>ERR13656306</t>
  </si>
  <si>
    <t>https://www.ebi.ac.uk/ena/browser/home</t>
  </si>
  <si>
    <t>B73_2nd_load_RW0950_030923.bam</t>
  </si>
  <si>
    <t>ERR13656539</t>
  </si>
  <si>
    <t>B73_3rd_load_RW0950_031023.bam</t>
  </si>
  <si>
    <t>ERR13719051</t>
  </si>
  <si>
    <t>ERR13720478</t>
  </si>
  <si>
    <t>ERR13720470</t>
  </si>
  <si>
    <t>ERR13720472</t>
  </si>
  <si>
    <t>ERR13720473</t>
  </si>
  <si>
    <t>ERR13720476</t>
  </si>
  <si>
    <t>ERR13719049</t>
  </si>
  <si>
    <t>ERR13720469</t>
  </si>
  <si>
    <t>ERR13720471</t>
  </si>
  <si>
    <t>ERR13720475</t>
  </si>
  <si>
    <t>B73_RW0892_091422.bam</t>
  </si>
  <si>
    <t>B73_RW0950_030823.bam</t>
  </si>
  <si>
    <t>B73_PAO26913_20230405.bam</t>
  </si>
  <si>
    <t>B73_RW0897_Std_lastthird_100722_pod5.bam</t>
  </si>
  <si>
    <t>B73_RW0964_040423.bam</t>
  </si>
  <si>
    <t>B73_RW0964_final_3rd_040523.bam</t>
  </si>
  <si>
    <t>B73_Standard_RW0897_100522.bam</t>
  </si>
  <si>
    <t>B73_RW0892_lastthird_091622.bam</t>
  </si>
  <si>
    <t>B73_RW0897_SREXL_lastthird_100722.bam</t>
  </si>
  <si>
    <t>B73_RW0966_final_3rd_040723.bam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</si>
</sst>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0"/>
      <color rgb="FF000000"/>
      <name val="Arial"/>
      <family val="2"/>
      <scheme val="minor"/>
    </font>
    <font>
      <b/>
      <sz val="10"/>
      <color rgb="FF000000"/>
      <name val="Arial"/>
      <family val="2"/>
    </font>
    <font>
      <b/>
      <sz val="10"/>
      <color theme="1"/>
      <name val="Arial"/>
      <family val="2"/>
      <scheme val="minor"/>
    </font>
    <font>
      <sz val="10"/>
      <color theme="1"/>
      <name val="Arial"/>
      <family val="2"/>
      <scheme val="minor"/>
    </font>
    <font>
      <sz val="10"/>
      <color rgb="FF000000"/>
      <name val="Arial"/>
      <family val="2"/>
    </font>
    <font>
      <sz val="10"/>
      <name val="Arial"/>
      <family val="2"/>
    </font>
    <font>
      <sz val="10"/>
      <color rgb="FF000000"/>
      <name val="Roboto"/>
    </font>
    <font>
      <sz val="11"/>
      <color rgb="FF000000"/>
      <name val="Arial"/>
      <family val="2"/>
    </font>
    <font>
      <sz val="11"/>
      <color theme="1"/>
      <name val="Arial"/>
      <family val="2"/>
    </font>
    <font>
      <sz val="11"/>
      <color theme="1"/>
      <name val="Arial"/>
      <family val="2"/>
      <scheme val="minor"/>
    </font>
    <font>
      <sz val="10"/>
      <color theme="1"/>
      <name val="Arial"/>
      <family val="2"/>
    </font>
    <font>
      <b/>
      <sz val="10"/>
      <color rgb="FF000000"/>
      <name val="Roboto"/>
    </font>
    <font>
      <i/>
      <sz val="10"/>
      <color rgb="FF000000"/>
      <name val="Arial"/>
      <family val="2"/>
    </font>
    <font>
      <i/>
      <sz val="10"/>
      <color theme="1"/>
      <name val="Arial"/>
      <family val="2"/>
      <scheme val="minor"/>
    </font>
    <font>
      <i/>
      <sz val="10"/>
      <color rgb="FF000000"/>
      <name val="Arial"/>
      <family val="2"/>
      <scheme val="minor"/>
    </font>
    <font>
      <b/>
      <sz val="10"/>
      <color rgb="FF000000"/>
      <name val="Arial"/>
      <family val="2"/>
      <scheme val="minor"/>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s>
  <cellStyleXfs count="1">
    <xf numFmtId="0" fontId="0" fillId="0" borderId="0"/>
  </cellStyleXfs>
  <cellXfs count="71">
    <xf numFmtId="0" fontId="0" fillId="0" borderId="0" xfId="0"/>
    <xf numFmtId="10" fontId="1" fillId="0" borderId="1" xfId="0" applyNumberFormat="1" applyFont="1" applyBorder="1"/>
    <xf numFmtId="0" fontId="2" fillId="0" borderId="1" xfId="0" applyFont="1" applyBorder="1" applyAlignment="1">
      <alignment horizontal="center"/>
    </xf>
    <xf numFmtId="0" fontId="3" fillId="0" borderId="1" xfId="0" applyFont="1" applyBorder="1"/>
    <xf numFmtId="0" fontId="4" fillId="0" borderId="1" xfId="0" applyFont="1" applyBorder="1"/>
    <xf numFmtId="0" fontId="5" fillId="0" borderId="1" xfId="0" applyFont="1" applyBorder="1" applyAlignment="1">
      <alignment horizontal="right"/>
    </xf>
    <xf numFmtId="0" fontId="5" fillId="0" borderId="1" xfId="0" applyFont="1" applyBorder="1" applyAlignment="1">
      <alignment horizontal="center"/>
    </xf>
    <xf numFmtId="4" fontId="5" fillId="0" borderId="1" xfId="0" applyNumberFormat="1" applyFont="1" applyBorder="1" applyAlignment="1">
      <alignment horizontal="right"/>
    </xf>
    <xf numFmtId="10" fontId="5" fillId="0" borderId="1" xfId="0" applyNumberFormat="1" applyFont="1" applyBorder="1" applyAlignment="1">
      <alignment horizontal="right"/>
    </xf>
    <xf numFmtId="4" fontId="4" fillId="0" borderId="1" xfId="0" applyNumberFormat="1" applyFont="1" applyBorder="1"/>
    <xf numFmtId="0" fontId="7" fillId="0" borderId="1" xfId="0" applyFont="1" applyBorder="1" applyAlignment="1">
      <alignment horizontal="center"/>
    </xf>
    <xf numFmtId="4" fontId="4" fillId="0" borderId="0" xfId="0" applyNumberFormat="1" applyFont="1"/>
    <xf numFmtId="10" fontId="4" fillId="0" borderId="0" xfId="0" applyNumberFormat="1" applyFont="1"/>
    <xf numFmtId="0" fontId="4" fillId="0" borderId="0" xfId="0" applyFont="1"/>
    <xf numFmtId="0" fontId="9" fillId="0" borderId="1" xfId="0" applyFont="1" applyBorder="1" applyAlignment="1">
      <alignment wrapText="1"/>
    </xf>
    <xf numFmtId="0" fontId="9" fillId="0" borderId="5" xfId="0" applyFont="1" applyBorder="1" applyAlignment="1">
      <alignment wrapText="1"/>
    </xf>
    <xf numFmtId="4" fontId="9" fillId="0" borderId="5" xfId="0" applyNumberFormat="1" applyFont="1" applyBorder="1" applyAlignment="1">
      <alignment wrapText="1"/>
    </xf>
    <xf numFmtId="0" fontId="9" fillId="0" borderId="4" xfId="0" applyFont="1" applyBorder="1" applyAlignment="1">
      <alignment wrapText="1"/>
    </xf>
    <xf numFmtId="0" fontId="9" fillId="0" borderId="9" xfId="0" applyFont="1" applyBorder="1" applyAlignment="1">
      <alignment horizontal="right" wrapText="1"/>
    </xf>
    <xf numFmtId="4" fontId="9" fillId="0" borderId="9" xfId="0" applyNumberFormat="1" applyFont="1" applyBorder="1" applyAlignment="1">
      <alignment horizontal="right" wrapText="1"/>
    </xf>
    <xf numFmtId="10" fontId="9" fillId="0" borderId="1" xfId="0" applyNumberFormat="1" applyFont="1" applyBorder="1" applyAlignment="1">
      <alignment horizontal="right" wrapText="1"/>
    </xf>
    <xf numFmtId="10" fontId="9" fillId="0" borderId="9" xfId="0" applyNumberFormat="1" applyFont="1" applyBorder="1" applyAlignment="1">
      <alignment horizontal="right" wrapText="1"/>
    </xf>
    <xf numFmtId="0" fontId="8" fillId="0" borderId="4" xfId="0" applyFont="1" applyBorder="1" applyAlignment="1">
      <alignment wrapText="1"/>
    </xf>
    <xf numFmtId="0" fontId="8" fillId="0" borderId="9" xfId="0" applyFont="1" applyBorder="1" applyAlignment="1">
      <alignment horizontal="right" wrapText="1"/>
    </xf>
    <xf numFmtId="4" fontId="8" fillId="0" borderId="9" xfId="0" applyNumberFormat="1" applyFont="1" applyBorder="1" applyAlignment="1">
      <alignment horizontal="right" wrapText="1"/>
    </xf>
    <xf numFmtId="10" fontId="8" fillId="0" borderId="9" xfId="0" applyNumberFormat="1" applyFont="1" applyBorder="1" applyAlignment="1">
      <alignment horizontal="right" wrapText="1"/>
    </xf>
    <xf numFmtId="0" fontId="8" fillId="0" borderId="1" xfId="0" applyFont="1" applyBorder="1" applyAlignment="1">
      <alignment wrapText="1"/>
    </xf>
    <xf numFmtId="0" fontId="8" fillId="0" borderId="1" xfId="0" applyFont="1" applyBorder="1" applyAlignment="1">
      <alignment horizontal="right" wrapText="1"/>
    </xf>
    <xf numFmtId="4" fontId="8" fillId="0" borderId="1" xfId="0" applyNumberFormat="1" applyFont="1" applyBorder="1" applyAlignment="1">
      <alignment horizontal="right" wrapText="1"/>
    </xf>
    <xf numFmtId="10" fontId="8" fillId="0" borderId="1" xfId="0" applyNumberFormat="1" applyFont="1" applyBorder="1" applyAlignment="1">
      <alignment horizontal="right" wrapText="1"/>
    </xf>
    <xf numFmtId="0" fontId="10" fillId="0" borderId="1" xfId="0" applyFont="1" applyBorder="1"/>
    <xf numFmtId="0" fontId="9" fillId="0" borderId="9" xfId="0" applyFont="1" applyBorder="1"/>
    <xf numFmtId="0" fontId="9" fillId="0" borderId="1" xfId="0" applyFont="1" applyBorder="1" applyAlignment="1">
      <alignment horizontal="right" wrapText="1"/>
    </xf>
    <xf numFmtId="4" fontId="9" fillId="0" borderId="1" xfId="0" applyNumberFormat="1" applyFont="1" applyBorder="1" applyAlignment="1">
      <alignment horizontal="right" wrapText="1"/>
    </xf>
    <xf numFmtId="0" fontId="11" fillId="0" borderId="1" xfId="0" applyFont="1" applyBorder="1"/>
    <xf numFmtId="1" fontId="5" fillId="0" borderId="1" xfId="0" applyNumberFormat="1" applyFont="1" applyBorder="1" applyAlignment="1">
      <alignment horizontal="right"/>
    </xf>
    <xf numFmtId="0" fontId="5" fillId="0" borderId="1" xfId="0" applyFont="1" applyBorder="1" applyAlignment="1">
      <alignment horizontal="left"/>
    </xf>
    <xf numFmtId="4" fontId="4" fillId="0" borderId="1" xfId="0" applyNumberFormat="1" applyFont="1" applyBorder="1" applyAlignment="1">
      <alignment horizontal="right"/>
    </xf>
    <xf numFmtId="1" fontId="4" fillId="0" borderId="1" xfId="0" applyNumberFormat="1" applyFont="1" applyBorder="1"/>
    <xf numFmtId="0" fontId="4" fillId="0" borderId="1" xfId="0" applyFont="1" applyBorder="1" applyAlignment="1">
      <alignment horizontal="left"/>
    </xf>
    <xf numFmtId="0" fontId="4" fillId="0" borderId="1" xfId="0" applyFont="1" applyBorder="1" applyAlignment="1">
      <alignment horizontal="right"/>
    </xf>
    <xf numFmtId="4" fontId="11" fillId="0" borderId="1" xfId="0" applyNumberFormat="1" applyFont="1" applyBorder="1" applyAlignment="1">
      <alignment horizontal="right"/>
    </xf>
    <xf numFmtId="0" fontId="11" fillId="0" borderId="5" xfId="0" applyFont="1" applyBorder="1" applyAlignment="1">
      <alignment horizontal="right"/>
    </xf>
    <xf numFmtId="4" fontId="11" fillId="0" borderId="5" xfId="0" applyNumberFormat="1" applyFont="1" applyBorder="1" applyAlignment="1">
      <alignment horizontal="right"/>
    </xf>
    <xf numFmtId="10" fontId="11" fillId="0" borderId="5" xfId="0" applyNumberFormat="1" applyFont="1" applyBorder="1" applyAlignment="1">
      <alignment horizontal="right"/>
    </xf>
    <xf numFmtId="4" fontId="5" fillId="0" borderId="10" xfId="0" applyNumberFormat="1" applyFont="1" applyBorder="1" applyAlignment="1">
      <alignment horizontal="center"/>
    </xf>
    <xf numFmtId="4" fontId="13" fillId="0" borderId="1" xfId="0" applyNumberFormat="1" applyFont="1" applyBorder="1" applyAlignment="1">
      <alignment horizontal="right"/>
    </xf>
    <xf numFmtId="4" fontId="14" fillId="0" borderId="1" xfId="0" applyNumberFormat="1" applyFont="1" applyBorder="1" applyAlignment="1">
      <alignment horizontal="right"/>
    </xf>
    <xf numFmtId="10" fontId="13" fillId="0" borderId="1" xfId="0" applyNumberFormat="1" applyFont="1" applyBorder="1" applyAlignment="1">
      <alignment horizontal="right"/>
    </xf>
    <xf numFmtId="1" fontId="4" fillId="0" borderId="1" xfId="0" applyNumberFormat="1" applyFont="1" applyBorder="1" applyAlignment="1">
      <alignment horizontal="right"/>
    </xf>
    <xf numFmtId="0" fontId="8" fillId="0" borderId="0" xfId="0" applyFont="1" applyAlignment="1">
      <alignment horizontal="left" wrapText="1"/>
    </xf>
    <xf numFmtId="0" fontId="9" fillId="0" borderId="0" xfId="0" applyFont="1" applyAlignment="1">
      <alignment horizontal="right" wrapText="1"/>
    </xf>
    <xf numFmtId="4" fontId="9" fillId="0" borderId="0" xfId="0" applyNumberFormat="1" applyFont="1" applyAlignment="1">
      <alignment horizontal="right" wrapText="1"/>
    </xf>
    <xf numFmtId="10" fontId="9" fillId="0" borderId="0" xfId="0" applyNumberFormat="1" applyFont="1" applyAlignment="1">
      <alignment horizontal="right" wrapText="1"/>
    </xf>
    <xf numFmtId="0" fontId="11" fillId="0" borderId="0" xfId="0" applyFont="1"/>
    <xf numFmtId="0" fontId="1" fillId="0" borderId="0" xfId="0" applyFont="1"/>
    <xf numFmtId="0" fontId="15" fillId="0" borderId="0" xfId="0" applyFont="1"/>
    <xf numFmtId="0" fontId="16" fillId="0" borderId="0" xfId="0" applyFont="1"/>
    <xf numFmtId="0" fontId="2" fillId="0" borderId="2" xfId="0" applyFont="1" applyBorder="1" applyAlignment="1">
      <alignment horizontal="center"/>
    </xf>
    <xf numFmtId="0" fontId="6" fillId="0" borderId="3" xfId="0" applyFont="1" applyBorder="1"/>
    <xf numFmtId="0" fontId="6" fillId="0" borderId="4" xfId="0" applyFont="1" applyBorder="1"/>
    <xf numFmtId="0" fontId="8" fillId="0" borderId="0" xfId="0" applyFont="1" applyAlignment="1">
      <alignment horizontal="left" wrapText="1"/>
    </xf>
    <xf numFmtId="0" fontId="9" fillId="0" borderId="7" xfId="0" applyFont="1" applyBorder="1" applyAlignment="1">
      <alignment wrapText="1"/>
    </xf>
    <xf numFmtId="0" fontId="6" fillId="0" borderId="8" xfId="0" applyFont="1" applyBorder="1"/>
    <xf numFmtId="0" fontId="6" fillId="0" borderId="9" xfId="0" applyFont="1" applyBorder="1"/>
    <xf numFmtId="0" fontId="8" fillId="0" borderId="7" xfId="0" applyFont="1" applyBorder="1" applyAlignment="1">
      <alignment wrapText="1"/>
    </xf>
    <xf numFmtId="0" fontId="4" fillId="0" borderId="7" xfId="0" applyFont="1" applyBorder="1"/>
    <xf numFmtId="0" fontId="9" fillId="0" borderId="6" xfId="0" applyFont="1" applyBorder="1" applyAlignment="1">
      <alignment wrapText="1"/>
    </xf>
    <xf numFmtId="0" fontId="6" fillId="0" borderId="5" xfId="0" applyFont="1" applyBorder="1"/>
    <xf numFmtId="0" fontId="3" fillId="0" borderId="2" xfId="0" applyFont="1" applyBorder="1"/>
    <xf numFmtId="0" fontId="1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21"/>
  <sheetViews>
    <sheetView workbookViewId="0">
      <selection activeCell="D32" sqref="D32"/>
    </sheetView>
  </sheetViews>
  <sheetFormatPr baseColWidth="10" defaultColWidth="12.6640625" defaultRowHeight="15.75" customHeight="1" x14ac:dyDescent="0.15"/>
  <cols>
    <col min="1" max="1" width="14.6640625" customWidth="1"/>
    <col min="2" max="2" width="18.6640625" customWidth="1"/>
    <col min="3" max="5" width="15.6640625" customWidth="1"/>
    <col min="6" max="6" width="32.6640625" customWidth="1"/>
    <col min="7" max="7" width="25.6640625" customWidth="1"/>
    <col min="8" max="8" width="15.83203125" customWidth="1"/>
  </cols>
  <sheetData>
    <row r="1" spans="1:9" ht="15.75" customHeight="1" x14ac:dyDescent="0.15">
      <c r="A1" s="1"/>
      <c r="B1" s="2" t="s">
        <v>0</v>
      </c>
      <c r="C1" s="2" t="s">
        <v>1</v>
      </c>
      <c r="D1" s="2" t="s">
        <v>2</v>
      </c>
      <c r="E1" s="2" t="s">
        <v>3</v>
      </c>
      <c r="F1" s="2" t="s">
        <v>4</v>
      </c>
      <c r="G1" s="2" t="s">
        <v>5</v>
      </c>
      <c r="H1" s="2" t="s">
        <v>6</v>
      </c>
      <c r="I1" s="3" t="s">
        <v>7</v>
      </c>
    </row>
    <row r="2" spans="1:9" ht="15.75" customHeight="1" x14ac:dyDescent="0.15">
      <c r="A2" s="58" t="s">
        <v>8</v>
      </c>
      <c r="B2" s="4" t="s">
        <v>9</v>
      </c>
      <c r="C2" s="5">
        <v>400</v>
      </c>
      <c r="D2" s="6" t="s">
        <v>10</v>
      </c>
      <c r="E2" s="5">
        <v>59</v>
      </c>
      <c r="F2" s="5">
        <v>29.5</v>
      </c>
      <c r="G2" s="7">
        <v>16.804850510000001</v>
      </c>
      <c r="H2" s="8">
        <f t="shared" ref="H2:H16" si="0">G2/F2</f>
        <v>0.56965594949152543</v>
      </c>
      <c r="I2" s="9">
        <v>34.212000000000003</v>
      </c>
    </row>
    <row r="3" spans="1:9" ht="15.75" customHeight="1" x14ac:dyDescent="0.15">
      <c r="A3" s="59"/>
      <c r="B3" s="4" t="s">
        <v>9</v>
      </c>
      <c r="C3" s="5">
        <v>400</v>
      </c>
      <c r="D3" s="10" t="s">
        <v>11</v>
      </c>
      <c r="E3" s="5">
        <v>18</v>
      </c>
      <c r="F3" s="5">
        <v>9</v>
      </c>
      <c r="G3" s="7">
        <v>5.4024638129999998</v>
      </c>
      <c r="H3" s="8">
        <f t="shared" si="0"/>
        <v>0.60027375699999996</v>
      </c>
      <c r="I3" s="9">
        <v>33.683999999999997</v>
      </c>
    </row>
    <row r="4" spans="1:9" ht="15.75" customHeight="1" x14ac:dyDescent="0.15">
      <c r="A4" s="59"/>
      <c r="B4" s="4" t="s">
        <v>9</v>
      </c>
      <c r="C4" s="5">
        <v>400</v>
      </c>
      <c r="D4" s="10" t="s">
        <v>12</v>
      </c>
      <c r="E4" s="5">
        <v>56</v>
      </c>
      <c r="F4" s="5">
        <v>28</v>
      </c>
      <c r="G4" s="7">
        <v>15.429508780000001</v>
      </c>
      <c r="H4" s="8">
        <f t="shared" si="0"/>
        <v>0.55105388500000008</v>
      </c>
      <c r="I4" s="9">
        <v>34.097000000000001</v>
      </c>
    </row>
    <row r="5" spans="1:9" ht="15.75" customHeight="1" x14ac:dyDescent="0.15">
      <c r="A5" s="59"/>
      <c r="B5" s="4" t="s">
        <v>9</v>
      </c>
      <c r="C5" s="5">
        <v>400</v>
      </c>
      <c r="D5" s="10" t="s">
        <v>13</v>
      </c>
      <c r="E5" s="5">
        <v>50</v>
      </c>
      <c r="F5" s="5">
        <v>25</v>
      </c>
      <c r="G5" s="7">
        <v>13.763957530000001</v>
      </c>
      <c r="H5" s="8">
        <f t="shared" si="0"/>
        <v>0.55055830120000004</v>
      </c>
      <c r="I5" s="9">
        <v>34.037999999999997</v>
      </c>
    </row>
    <row r="6" spans="1:9" ht="15.75" customHeight="1" x14ac:dyDescent="0.15">
      <c r="A6" s="59"/>
      <c r="B6" s="4" t="s">
        <v>9</v>
      </c>
      <c r="C6" s="5">
        <v>400</v>
      </c>
      <c r="D6" s="10" t="s">
        <v>14</v>
      </c>
      <c r="E6" s="5">
        <v>68</v>
      </c>
      <c r="F6" s="5">
        <v>34</v>
      </c>
      <c r="G6" s="7">
        <v>19.069804349999998</v>
      </c>
      <c r="H6" s="8">
        <f t="shared" si="0"/>
        <v>0.56087659852941174</v>
      </c>
      <c r="I6" s="9">
        <v>34.142000000000003</v>
      </c>
    </row>
    <row r="7" spans="1:9" ht="15.75" customHeight="1" x14ac:dyDescent="0.15">
      <c r="A7" s="59"/>
      <c r="B7" s="4" t="s">
        <v>9</v>
      </c>
      <c r="C7" s="5">
        <v>400</v>
      </c>
      <c r="D7" s="10" t="s">
        <v>15</v>
      </c>
      <c r="E7" s="5">
        <v>55</v>
      </c>
      <c r="F7" s="5">
        <v>27.5</v>
      </c>
      <c r="G7" s="7">
        <v>14.729000109999999</v>
      </c>
      <c r="H7" s="8">
        <f t="shared" si="0"/>
        <v>0.53560000399999996</v>
      </c>
      <c r="I7" s="9">
        <v>34.542000000000002</v>
      </c>
    </row>
    <row r="8" spans="1:9" ht="15.75" customHeight="1" x14ac:dyDescent="0.15">
      <c r="A8" s="59"/>
      <c r="B8" s="4" t="s">
        <v>9</v>
      </c>
      <c r="C8" s="5">
        <v>400</v>
      </c>
      <c r="D8" s="10" t="s">
        <v>16</v>
      </c>
      <c r="E8" s="5">
        <v>28</v>
      </c>
      <c r="F8" s="5">
        <v>14</v>
      </c>
      <c r="G8" s="7">
        <v>7.732061334</v>
      </c>
      <c r="H8" s="8">
        <f t="shared" si="0"/>
        <v>0.55229009528571427</v>
      </c>
      <c r="I8" s="9">
        <v>33.771000000000001</v>
      </c>
    </row>
    <row r="9" spans="1:9" ht="15.75" customHeight="1" x14ac:dyDescent="0.15">
      <c r="A9" s="59"/>
      <c r="B9" s="4" t="s">
        <v>9</v>
      </c>
      <c r="C9" s="5">
        <v>400</v>
      </c>
      <c r="D9" s="10" t="s">
        <v>17</v>
      </c>
      <c r="E9" s="5">
        <v>66</v>
      </c>
      <c r="F9" s="5">
        <v>33</v>
      </c>
      <c r="G9" s="7">
        <v>17.814349109999998</v>
      </c>
      <c r="H9" s="8">
        <f t="shared" si="0"/>
        <v>0.53982876090909082</v>
      </c>
      <c r="I9" s="9">
        <v>33.875</v>
      </c>
    </row>
    <row r="10" spans="1:9" ht="15.75" customHeight="1" x14ac:dyDescent="0.15">
      <c r="A10" s="59"/>
      <c r="B10" s="4" t="s">
        <v>9</v>
      </c>
      <c r="C10" s="5">
        <v>400</v>
      </c>
      <c r="D10" s="10" t="s">
        <v>18</v>
      </c>
      <c r="E10" s="5">
        <v>60</v>
      </c>
      <c r="F10" s="5">
        <v>30</v>
      </c>
      <c r="G10" s="7">
        <v>16.570540340000001</v>
      </c>
      <c r="H10" s="8">
        <f t="shared" si="0"/>
        <v>0.55235134466666669</v>
      </c>
      <c r="I10" s="9">
        <v>33.756999999999998</v>
      </c>
    </row>
    <row r="11" spans="1:9" ht="15.75" customHeight="1" x14ac:dyDescent="0.15">
      <c r="A11" s="59"/>
      <c r="B11" s="4" t="s">
        <v>9</v>
      </c>
      <c r="C11" s="5">
        <v>400</v>
      </c>
      <c r="D11" s="10" t="s">
        <v>19</v>
      </c>
      <c r="E11" s="5">
        <v>55</v>
      </c>
      <c r="F11" s="5">
        <v>27.5</v>
      </c>
      <c r="G11" s="7">
        <v>15.46782118</v>
      </c>
      <c r="H11" s="8">
        <f t="shared" si="0"/>
        <v>0.5624662247272727</v>
      </c>
      <c r="I11" s="9">
        <v>34.54</v>
      </c>
    </row>
    <row r="12" spans="1:9" ht="15.75" customHeight="1" x14ac:dyDescent="0.15">
      <c r="A12" s="59"/>
      <c r="B12" s="4" t="s">
        <v>9</v>
      </c>
      <c r="C12" s="5">
        <v>400</v>
      </c>
      <c r="D12" s="10" t="s">
        <v>20</v>
      </c>
      <c r="E12" s="5">
        <v>23</v>
      </c>
      <c r="F12" s="5">
        <v>11.5</v>
      </c>
      <c r="G12" s="7">
        <v>6.9526409779999998</v>
      </c>
      <c r="H12" s="8">
        <f t="shared" si="0"/>
        <v>0.6045774763478261</v>
      </c>
      <c r="I12" s="9">
        <v>34.134999999999998</v>
      </c>
    </row>
    <row r="13" spans="1:9" ht="15.75" customHeight="1" x14ac:dyDescent="0.15">
      <c r="A13" s="60"/>
      <c r="B13" s="4" t="s">
        <v>9</v>
      </c>
      <c r="C13" s="5">
        <v>400</v>
      </c>
      <c r="D13" s="10" t="s">
        <v>21</v>
      </c>
      <c r="E13" s="5">
        <v>41</v>
      </c>
      <c r="F13" s="5">
        <v>20.5</v>
      </c>
      <c r="G13" s="7">
        <v>12.264819510000001</v>
      </c>
      <c r="H13" s="8">
        <f t="shared" si="0"/>
        <v>0.59828387853658538</v>
      </c>
      <c r="I13" s="9">
        <v>33.963000000000001</v>
      </c>
    </row>
    <row r="14" spans="1:9" ht="15.75" customHeight="1" x14ac:dyDescent="0.15">
      <c r="A14" s="58" t="s">
        <v>22</v>
      </c>
      <c r="B14" s="5" t="s">
        <v>23</v>
      </c>
      <c r="C14" s="5">
        <v>400</v>
      </c>
      <c r="D14" s="5" t="s">
        <v>24</v>
      </c>
      <c r="E14" s="5">
        <v>66</v>
      </c>
      <c r="F14" s="5">
        <v>33</v>
      </c>
      <c r="G14" s="7">
        <v>16.10101109</v>
      </c>
      <c r="H14" s="8">
        <f t="shared" si="0"/>
        <v>0.48790942696969697</v>
      </c>
      <c r="I14" s="9">
        <v>37.945999999999998</v>
      </c>
    </row>
    <row r="15" spans="1:9" ht="15.75" customHeight="1" x14ac:dyDescent="0.15">
      <c r="A15" s="59"/>
      <c r="B15" s="5" t="s">
        <v>23</v>
      </c>
      <c r="C15" s="5">
        <v>400</v>
      </c>
      <c r="D15" s="5" t="s">
        <v>25</v>
      </c>
      <c r="E15" s="5">
        <v>92</v>
      </c>
      <c r="F15" s="5">
        <v>46</v>
      </c>
      <c r="G15" s="7">
        <v>23.35374346</v>
      </c>
      <c r="H15" s="8">
        <f t="shared" si="0"/>
        <v>0.50769007521739129</v>
      </c>
      <c r="I15" s="9">
        <v>37.710999999999999</v>
      </c>
    </row>
    <row r="16" spans="1:9" ht="15.75" customHeight="1" x14ac:dyDescent="0.15">
      <c r="A16" s="60"/>
      <c r="B16" s="5" t="s">
        <v>23</v>
      </c>
      <c r="C16" s="5">
        <v>400</v>
      </c>
      <c r="D16" s="5" t="s">
        <v>26</v>
      </c>
      <c r="E16" s="5">
        <v>97</v>
      </c>
      <c r="F16" s="5">
        <v>48.5</v>
      </c>
      <c r="G16" s="7">
        <v>25.570565200000001</v>
      </c>
      <c r="H16" s="8">
        <f t="shared" si="0"/>
        <v>0.52722814845360821</v>
      </c>
      <c r="I16" s="9">
        <v>37.859000000000002</v>
      </c>
    </row>
    <row r="17" spans="1:10" ht="15.75" customHeight="1" x14ac:dyDescent="0.15">
      <c r="G17" s="11">
        <f t="shared" ref="G17:I17" si="1">AVERAGE(G2:G16)</f>
        <v>15.135142486333333</v>
      </c>
      <c r="H17" s="12">
        <f t="shared" si="1"/>
        <v>0.55337626175565258</v>
      </c>
      <c r="I17" s="11">
        <f t="shared" si="1"/>
        <v>34.818133333333336</v>
      </c>
      <c r="J17" s="13" t="s">
        <v>27</v>
      </c>
    </row>
    <row r="18" spans="1:10" ht="15.75" customHeight="1" x14ac:dyDescent="0.15">
      <c r="G18" s="11">
        <f t="shared" ref="G18:I18" si="2">MEDIAN(G2:G16)</f>
        <v>15.46782118</v>
      </c>
      <c r="H18" s="12">
        <f t="shared" si="2"/>
        <v>0.55229009528571427</v>
      </c>
      <c r="I18" s="11">
        <f t="shared" si="2"/>
        <v>34.134999999999998</v>
      </c>
      <c r="J18" s="13" t="s">
        <v>28</v>
      </c>
    </row>
    <row r="19" spans="1:10" ht="15.75" customHeight="1" x14ac:dyDescent="0.15">
      <c r="G19" s="11">
        <f>SUM(G2:G16)</f>
        <v>227.02713729499999</v>
      </c>
      <c r="I19" s="13"/>
      <c r="J19" s="13" t="s">
        <v>29</v>
      </c>
    </row>
    <row r="21" spans="1:10" ht="83" customHeight="1" x14ac:dyDescent="0.15">
      <c r="A21" s="61" t="s">
        <v>30</v>
      </c>
      <c r="B21" s="61"/>
      <c r="C21" s="61"/>
      <c r="D21" s="61"/>
      <c r="E21" s="61"/>
      <c r="F21" s="61"/>
      <c r="G21" s="61"/>
      <c r="H21" s="61"/>
      <c r="I21" s="61"/>
    </row>
  </sheetData>
  <mergeCells count="3">
    <mergeCell ref="A2:A13"/>
    <mergeCell ref="A14:A16"/>
    <mergeCell ref="A21:I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M979"/>
  <sheetViews>
    <sheetView workbookViewId="0">
      <selection activeCell="A32" sqref="A32:M32"/>
    </sheetView>
  </sheetViews>
  <sheetFormatPr baseColWidth="10" defaultColWidth="12.6640625" defaultRowHeight="15.75" customHeight="1" x14ac:dyDescent="0.15"/>
  <sheetData>
    <row r="1" spans="1:13" ht="15.75" customHeight="1" x14ac:dyDescent="0.15">
      <c r="A1" s="14" t="s">
        <v>31</v>
      </c>
      <c r="B1" s="15" t="s">
        <v>32</v>
      </c>
      <c r="C1" s="15" t="s">
        <v>33</v>
      </c>
      <c r="D1" s="16" t="s">
        <v>34</v>
      </c>
      <c r="E1" s="15" t="s">
        <v>35</v>
      </c>
      <c r="F1" s="15" t="s">
        <v>36</v>
      </c>
      <c r="G1" s="15" t="s">
        <v>37</v>
      </c>
      <c r="H1" s="15" t="s">
        <v>38</v>
      </c>
      <c r="I1" s="15" t="s">
        <v>39</v>
      </c>
      <c r="J1" s="67" t="s">
        <v>40</v>
      </c>
      <c r="K1" s="68"/>
      <c r="L1" s="67" t="s">
        <v>41</v>
      </c>
      <c r="M1" s="68"/>
    </row>
    <row r="2" spans="1:13" ht="15.75" customHeight="1" x14ac:dyDescent="0.15">
      <c r="A2" s="62" t="s">
        <v>42</v>
      </c>
      <c r="B2" s="63"/>
      <c r="C2" s="63"/>
      <c r="D2" s="63"/>
      <c r="E2" s="63"/>
      <c r="F2" s="63"/>
      <c r="G2" s="63"/>
      <c r="H2" s="63"/>
      <c r="I2" s="63"/>
      <c r="J2" s="63"/>
      <c r="K2" s="63"/>
      <c r="L2" s="63"/>
      <c r="M2" s="64"/>
    </row>
    <row r="3" spans="1:13" ht="15.75" customHeight="1" x14ac:dyDescent="0.15">
      <c r="A3" s="17" t="s">
        <v>43</v>
      </c>
      <c r="B3" s="18" t="s">
        <v>44</v>
      </c>
      <c r="C3" s="18" t="s">
        <v>45</v>
      </c>
      <c r="D3" s="19">
        <v>9.0598700000000001</v>
      </c>
      <c r="E3" s="20">
        <v>1.4E-2</v>
      </c>
      <c r="F3" s="20">
        <v>1.6500000000000001E-2</v>
      </c>
      <c r="G3" s="18">
        <v>50.63</v>
      </c>
      <c r="H3" s="18">
        <v>0</v>
      </c>
      <c r="I3" s="18">
        <v>0</v>
      </c>
      <c r="J3" s="18">
        <v>202</v>
      </c>
      <c r="K3" s="18">
        <v>248</v>
      </c>
      <c r="L3" s="18">
        <f>85+59</f>
        <v>144</v>
      </c>
      <c r="M3" s="18">
        <f>201+174</f>
        <v>375</v>
      </c>
    </row>
    <row r="4" spans="1:13" ht="15.75" customHeight="1" x14ac:dyDescent="0.15">
      <c r="A4" s="17" t="s">
        <v>46</v>
      </c>
      <c r="B4" s="18" t="s">
        <v>47</v>
      </c>
      <c r="C4" s="18" t="s">
        <v>48</v>
      </c>
      <c r="D4" s="19">
        <v>10.341100000000001</v>
      </c>
      <c r="E4" s="20">
        <v>1.41E-2</v>
      </c>
      <c r="F4" s="20">
        <v>1.6899999999999998E-2</v>
      </c>
      <c r="G4" s="18">
        <v>50.42</v>
      </c>
      <c r="H4" s="18">
        <v>0</v>
      </c>
      <c r="I4" s="18">
        <v>0</v>
      </c>
      <c r="J4" s="18">
        <v>189</v>
      </c>
      <c r="K4" s="18">
        <v>231</v>
      </c>
      <c r="L4" s="18">
        <f>70+53</f>
        <v>123</v>
      </c>
      <c r="M4" s="18">
        <f>191+162</f>
        <v>353</v>
      </c>
    </row>
    <row r="5" spans="1:13" ht="15.75" customHeight="1" x14ac:dyDescent="0.15">
      <c r="A5" s="62" t="s">
        <v>49</v>
      </c>
      <c r="B5" s="63"/>
      <c r="C5" s="63"/>
      <c r="D5" s="63"/>
      <c r="E5" s="63"/>
      <c r="F5" s="63"/>
      <c r="G5" s="63"/>
      <c r="H5" s="63"/>
      <c r="I5" s="63"/>
      <c r="J5" s="63"/>
      <c r="K5" s="63"/>
      <c r="L5" s="63"/>
      <c r="M5" s="64"/>
    </row>
    <row r="6" spans="1:13" ht="15.75" customHeight="1" x14ac:dyDescent="0.15">
      <c r="A6" s="17" t="s">
        <v>43</v>
      </c>
      <c r="B6" s="18" t="s">
        <v>50</v>
      </c>
      <c r="C6" s="18" t="s">
        <v>51</v>
      </c>
      <c r="D6" s="19">
        <v>39.514099999999999</v>
      </c>
      <c r="E6" s="21">
        <v>1.0699999999999999E-2</v>
      </c>
      <c r="F6" s="21">
        <v>1.3899999999999999E-2</v>
      </c>
      <c r="G6" s="18">
        <v>55.27</v>
      </c>
      <c r="H6" s="18">
        <v>17</v>
      </c>
      <c r="I6" s="18">
        <v>8</v>
      </c>
      <c r="J6" s="18">
        <v>96</v>
      </c>
      <c r="K6" s="18">
        <v>120</v>
      </c>
      <c r="L6" s="18">
        <f>39+30</f>
        <v>69</v>
      </c>
      <c r="M6" s="18">
        <f>152+164</f>
        <v>316</v>
      </c>
    </row>
    <row r="7" spans="1:13" ht="15.75" customHeight="1" x14ac:dyDescent="0.15">
      <c r="A7" s="17" t="s">
        <v>46</v>
      </c>
      <c r="B7" s="18" t="s">
        <v>52</v>
      </c>
      <c r="C7" s="18" t="s">
        <v>53</v>
      </c>
      <c r="D7" s="19">
        <v>43.340200000000003</v>
      </c>
      <c r="E7" s="21">
        <v>9.1000000000000004E-3</v>
      </c>
      <c r="F7" s="21">
        <v>1.41E-2</v>
      </c>
      <c r="G7" s="18">
        <v>55.94</v>
      </c>
      <c r="H7" s="18">
        <v>18</v>
      </c>
      <c r="I7" s="18">
        <v>7</v>
      </c>
      <c r="J7" s="18">
        <v>93</v>
      </c>
      <c r="K7" s="18">
        <v>115</v>
      </c>
      <c r="L7" s="18">
        <f>23+1</f>
        <v>24</v>
      </c>
      <c r="M7" s="18">
        <f>134+135</f>
        <v>269</v>
      </c>
    </row>
    <row r="8" spans="1:13" ht="15.75" customHeight="1" x14ac:dyDescent="0.15">
      <c r="A8" s="62" t="s">
        <v>54</v>
      </c>
      <c r="B8" s="63"/>
      <c r="C8" s="63"/>
      <c r="D8" s="63"/>
      <c r="E8" s="63"/>
      <c r="F8" s="63"/>
      <c r="G8" s="63"/>
      <c r="H8" s="63"/>
      <c r="I8" s="63"/>
      <c r="J8" s="63"/>
      <c r="K8" s="63"/>
      <c r="L8" s="63"/>
      <c r="M8" s="64"/>
    </row>
    <row r="9" spans="1:13" ht="15.75" customHeight="1" x14ac:dyDescent="0.15">
      <c r="A9" s="22" t="s">
        <v>43</v>
      </c>
      <c r="B9" s="23" t="s">
        <v>55</v>
      </c>
      <c r="C9" s="23" t="s">
        <v>56</v>
      </c>
      <c r="D9" s="24">
        <v>56.312100000000001</v>
      </c>
      <c r="E9" s="25">
        <v>8.8000000000000005E-3</v>
      </c>
      <c r="F9" s="25">
        <v>1.2500000000000001E-2</v>
      </c>
      <c r="G9" s="23">
        <v>55.74</v>
      </c>
      <c r="H9" s="23">
        <v>21</v>
      </c>
      <c r="I9" s="23">
        <v>12</v>
      </c>
      <c r="J9" s="23">
        <v>89</v>
      </c>
      <c r="K9" s="23">
        <v>124</v>
      </c>
      <c r="L9" s="23">
        <v>25</v>
      </c>
      <c r="M9" s="23">
        <f>137+130</f>
        <v>267</v>
      </c>
    </row>
    <row r="10" spans="1:13" ht="15.75" customHeight="1" x14ac:dyDescent="0.15">
      <c r="A10" s="22" t="s">
        <v>46</v>
      </c>
      <c r="B10" s="23" t="s">
        <v>57</v>
      </c>
      <c r="C10" s="23" t="s">
        <v>58</v>
      </c>
      <c r="D10" s="24">
        <v>57.771700000000003</v>
      </c>
      <c r="E10" s="25">
        <v>0.01</v>
      </c>
      <c r="F10" s="25">
        <v>1.26E-2</v>
      </c>
      <c r="G10" s="23">
        <v>55.81</v>
      </c>
      <c r="H10" s="23">
        <v>21</v>
      </c>
      <c r="I10" s="23">
        <v>18</v>
      </c>
      <c r="J10" s="23">
        <v>91</v>
      </c>
      <c r="K10" s="23">
        <v>117</v>
      </c>
      <c r="L10" s="23">
        <v>23</v>
      </c>
      <c r="M10" s="23">
        <f>132+134</f>
        <v>266</v>
      </c>
    </row>
    <row r="11" spans="1:13" ht="15.75" customHeight="1" x14ac:dyDescent="0.15">
      <c r="A11" s="65" t="s">
        <v>59</v>
      </c>
      <c r="B11" s="63"/>
      <c r="C11" s="63"/>
      <c r="D11" s="63"/>
      <c r="E11" s="63"/>
      <c r="F11" s="63"/>
      <c r="G11" s="63"/>
      <c r="H11" s="63"/>
      <c r="I11" s="63"/>
      <c r="J11" s="63"/>
      <c r="K11" s="63"/>
      <c r="L11" s="63"/>
      <c r="M11" s="64"/>
    </row>
    <row r="12" spans="1:13" ht="15.75" customHeight="1" x14ac:dyDescent="0.15">
      <c r="A12" s="22" t="s">
        <v>43</v>
      </c>
      <c r="B12" s="23" t="s">
        <v>60</v>
      </c>
      <c r="C12" s="23" t="s">
        <v>61</v>
      </c>
      <c r="D12" s="24">
        <v>57.873199999999997</v>
      </c>
      <c r="E12" s="25">
        <v>7.4999999999999997E-3</v>
      </c>
      <c r="F12" s="25">
        <v>1.1599999999999999E-2</v>
      </c>
      <c r="G12" s="23">
        <v>55.77</v>
      </c>
      <c r="H12" s="23">
        <v>27</v>
      </c>
      <c r="I12" s="23">
        <v>16</v>
      </c>
      <c r="J12" s="23">
        <v>92</v>
      </c>
      <c r="K12" s="23">
        <v>108</v>
      </c>
      <c r="L12" s="23">
        <v>22</v>
      </c>
      <c r="M12" s="23">
        <f>136+134</f>
        <v>270</v>
      </c>
    </row>
    <row r="13" spans="1:13" ht="15.75" customHeight="1" x14ac:dyDescent="0.15">
      <c r="A13" s="26" t="s">
        <v>62</v>
      </c>
      <c r="B13" s="27" t="s">
        <v>63</v>
      </c>
      <c r="C13" s="27" t="s">
        <v>64</v>
      </c>
      <c r="D13" s="28">
        <v>50.6935</v>
      </c>
      <c r="E13" s="29">
        <v>1.6958000000000001E-2</v>
      </c>
      <c r="F13" s="29">
        <v>1.1592E-2</v>
      </c>
      <c r="G13" s="27">
        <v>55.81</v>
      </c>
      <c r="H13" s="27">
        <v>25</v>
      </c>
      <c r="I13" s="27">
        <v>13</v>
      </c>
      <c r="J13" s="30">
        <v>95</v>
      </c>
      <c r="K13" s="30">
        <v>127</v>
      </c>
      <c r="L13" s="30">
        <v>92</v>
      </c>
      <c r="M13" s="30">
        <f>129+136</f>
        <v>265</v>
      </c>
    </row>
    <row r="14" spans="1:13" ht="15.75" customHeight="1" x14ac:dyDescent="0.15">
      <c r="A14" s="22" t="s">
        <v>65</v>
      </c>
      <c r="B14" s="23" t="s">
        <v>66</v>
      </c>
      <c r="C14" s="23" t="s">
        <v>67</v>
      </c>
      <c r="D14" s="24">
        <v>51.9925</v>
      </c>
      <c r="E14" s="25">
        <v>7.4999999999999997E-3</v>
      </c>
      <c r="F14" s="25">
        <v>1.1599999999999999E-2</v>
      </c>
      <c r="G14" s="23">
        <v>55.72</v>
      </c>
      <c r="H14" s="23">
        <v>26</v>
      </c>
      <c r="I14" s="23">
        <v>13</v>
      </c>
      <c r="J14" s="4">
        <v>109</v>
      </c>
      <c r="K14" s="4">
        <v>123</v>
      </c>
      <c r="L14" s="4">
        <f>60+34</f>
        <v>94</v>
      </c>
      <c r="M14" s="4">
        <f>131+136</f>
        <v>267</v>
      </c>
    </row>
    <row r="15" spans="1:13" ht="15.75" customHeight="1" x14ac:dyDescent="0.15">
      <c r="A15" s="22" t="s">
        <v>46</v>
      </c>
      <c r="B15" s="23" t="s">
        <v>68</v>
      </c>
      <c r="C15" s="23" t="s">
        <v>69</v>
      </c>
      <c r="D15" s="24">
        <v>67.7089</v>
      </c>
      <c r="E15" s="25">
        <v>7.6E-3</v>
      </c>
      <c r="F15" s="25">
        <v>1.17E-2</v>
      </c>
      <c r="G15" s="23">
        <v>56.44</v>
      </c>
      <c r="H15" s="23">
        <v>29</v>
      </c>
      <c r="I15" s="23">
        <v>18</v>
      </c>
      <c r="J15" s="23">
        <v>93</v>
      </c>
      <c r="K15" s="23">
        <v>110</v>
      </c>
      <c r="L15" s="23">
        <v>23</v>
      </c>
      <c r="M15" s="23">
        <f>132+136</f>
        <v>268</v>
      </c>
    </row>
    <row r="16" spans="1:13" ht="15.75" customHeight="1" x14ac:dyDescent="0.15">
      <c r="A16" s="65" t="s">
        <v>70</v>
      </c>
      <c r="B16" s="63"/>
      <c r="C16" s="63"/>
      <c r="D16" s="63"/>
      <c r="E16" s="63"/>
      <c r="F16" s="63"/>
      <c r="G16" s="63"/>
      <c r="H16" s="63"/>
      <c r="I16" s="63"/>
      <c r="J16" s="63"/>
      <c r="K16" s="63"/>
      <c r="L16" s="63"/>
      <c r="M16" s="64"/>
    </row>
    <row r="17" spans="1:13" ht="15.75" customHeight="1" x14ac:dyDescent="0.15">
      <c r="A17" s="22" t="s">
        <v>43</v>
      </c>
      <c r="B17" s="23" t="s">
        <v>71</v>
      </c>
      <c r="C17" s="23" t="s">
        <v>72</v>
      </c>
      <c r="D17" s="24">
        <v>56.702800000000003</v>
      </c>
      <c r="E17" s="25">
        <v>7.7999999999999996E-3</v>
      </c>
      <c r="F17" s="25">
        <v>1.0999999999999999E-2</v>
      </c>
      <c r="G17" s="23">
        <v>56.96</v>
      </c>
      <c r="H17" s="23">
        <v>28</v>
      </c>
      <c r="I17" s="23">
        <v>14</v>
      </c>
      <c r="J17" s="23">
        <v>96</v>
      </c>
      <c r="K17" s="23">
        <v>120</v>
      </c>
      <c r="L17" s="23">
        <v>22</v>
      </c>
      <c r="M17" s="23">
        <f>138+132</f>
        <v>270</v>
      </c>
    </row>
    <row r="18" spans="1:13" ht="15.75" customHeight="1" x14ac:dyDescent="0.15">
      <c r="A18" s="22" t="s">
        <v>46</v>
      </c>
      <c r="B18" s="23" t="s">
        <v>73</v>
      </c>
      <c r="C18" s="23" t="s">
        <v>74</v>
      </c>
      <c r="D18" s="24">
        <v>58.675699999999999</v>
      </c>
      <c r="E18" s="25">
        <v>7.1999999999999998E-3</v>
      </c>
      <c r="F18" s="25">
        <v>1.0999999999999999E-2</v>
      </c>
      <c r="G18" s="23">
        <v>56.11</v>
      </c>
      <c r="H18" s="23">
        <v>28</v>
      </c>
      <c r="I18" s="23">
        <v>14</v>
      </c>
      <c r="J18" s="23">
        <v>103</v>
      </c>
      <c r="K18" s="23">
        <v>115</v>
      </c>
      <c r="L18" s="23">
        <f>21+1</f>
        <v>22</v>
      </c>
      <c r="M18" s="23">
        <f>137+131</f>
        <v>268</v>
      </c>
    </row>
    <row r="19" spans="1:13" ht="15.75" customHeight="1" x14ac:dyDescent="0.15">
      <c r="A19" s="62" t="s">
        <v>75</v>
      </c>
      <c r="B19" s="63"/>
      <c r="C19" s="63"/>
      <c r="D19" s="63"/>
      <c r="E19" s="63"/>
      <c r="F19" s="63"/>
      <c r="G19" s="63"/>
      <c r="H19" s="63"/>
      <c r="I19" s="63"/>
      <c r="J19" s="63"/>
      <c r="K19" s="63"/>
      <c r="L19" s="63"/>
      <c r="M19" s="64"/>
    </row>
    <row r="20" spans="1:13" ht="15.75" customHeight="1" x14ac:dyDescent="0.15">
      <c r="A20" s="17" t="s">
        <v>76</v>
      </c>
      <c r="B20" s="18" t="s">
        <v>77</v>
      </c>
      <c r="C20" s="18" t="s">
        <v>78</v>
      </c>
      <c r="D20" s="19">
        <v>39.407400000000003</v>
      </c>
      <c r="E20" s="21">
        <v>7.0000000000000001E-3</v>
      </c>
      <c r="F20" s="21">
        <v>1.0699999999999999E-2</v>
      </c>
      <c r="G20" s="18">
        <v>57</v>
      </c>
      <c r="H20" s="18">
        <v>23</v>
      </c>
      <c r="I20" s="18">
        <v>1</v>
      </c>
      <c r="J20" s="18">
        <v>133</v>
      </c>
      <c r="K20" s="18">
        <v>163</v>
      </c>
      <c r="L20" s="18">
        <f>29+4</f>
        <v>33</v>
      </c>
      <c r="M20" s="18">
        <f>143+133</f>
        <v>276</v>
      </c>
    </row>
    <row r="21" spans="1:13" ht="15.75" customHeight="1" x14ac:dyDescent="0.15">
      <c r="A21" s="17" t="s">
        <v>79</v>
      </c>
      <c r="B21" s="18" t="s">
        <v>80</v>
      </c>
      <c r="C21" s="18" t="s">
        <v>81</v>
      </c>
      <c r="D21" s="19">
        <v>31.1587</v>
      </c>
      <c r="E21" s="21">
        <v>1.6102999999999999E-2</v>
      </c>
      <c r="F21" s="21">
        <v>1.0802000000000001E-2</v>
      </c>
      <c r="G21" s="18">
        <v>56.14</v>
      </c>
      <c r="H21" s="18">
        <v>17</v>
      </c>
      <c r="I21" s="18">
        <v>0</v>
      </c>
      <c r="J21" s="31">
        <v>163</v>
      </c>
      <c r="K21" s="31">
        <v>187</v>
      </c>
      <c r="L21" s="31">
        <v>31</v>
      </c>
      <c r="M21" s="31">
        <v>283</v>
      </c>
    </row>
    <row r="22" spans="1:13" ht="15.75" customHeight="1" x14ac:dyDescent="0.15">
      <c r="A22" s="17" t="s">
        <v>82</v>
      </c>
      <c r="B22" s="18" t="s">
        <v>83</v>
      </c>
      <c r="C22" s="18" t="s">
        <v>84</v>
      </c>
      <c r="D22" s="19">
        <v>31.060400000000001</v>
      </c>
      <c r="E22" s="21">
        <v>7.7000000000000002E-3</v>
      </c>
      <c r="F22" s="21">
        <v>1.0800000000000001E-2</v>
      </c>
      <c r="G22" s="18">
        <v>56.49</v>
      </c>
      <c r="H22" s="18">
        <v>17</v>
      </c>
      <c r="I22" s="18">
        <v>4</v>
      </c>
      <c r="J22" s="18">
        <v>191</v>
      </c>
      <c r="K22" s="18">
        <v>199</v>
      </c>
      <c r="L22" s="18">
        <v>30</v>
      </c>
      <c r="M22" s="18">
        <f>140+140</f>
        <v>280</v>
      </c>
    </row>
    <row r="23" spans="1:13" ht="15.75" customHeight="1" x14ac:dyDescent="0.15">
      <c r="A23" s="17" t="s">
        <v>43</v>
      </c>
      <c r="B23" s="18" t="s">
        <v>85</v>
      </c>
      <c r="C23" s="18" t="s">
        <v>86</v>
      </c>
      <c r="D23" s="19">
        <v>57.240600000000001</v>
      </c>
      <c r="E23" s="21">
        <v>6.7999999999999996E-3</v>
      </c>
      <c r="F23" s="21">
        <v>1.0699999999999999E-2</v>
      </c>
      <c r="G23" s="18">
        <v>57.24</v>
      </c>
      <c r="H23" s="18">
        <v>30</v>
      </c>
      <c r="I23" s="18">
        <v>15</v>
      </c>
      <c r="J23" s="18">
        <v>101</v>
      </c>
      <c r="K23" s="18">
        <v>127</v>
      </c>
      <c r="L23" s="18">
        <v>23</v>
      </c>
      <c r="M23" s="18">
        <f>136+131</f>
        <v>267</v>
      </c>
    </row>
    <row r="24" spans="1:13" ht="15.75" customHeight="1" x14ac:dyDescent="0.15">
      <c r="A24" s="17" t="s">
        <v>46</v>
      </c>
      <c r="B24" s="18" t="s">
        <v>87</v>
      </c>
      <c r="C24" s="18" t="s">
        <v>88</v>
      </c>
      <c r="D24" s="19">
        <v>56.702500000000001</v>
      </c>
      <c r="E24" s="21">
        <v>6.8999999999999999E-3</v>
      </c>
      <c r="F24" s="21">
        <v>1.06E-2</v>
      </c>
      <c r="G24" s="18">
        <v>56.6</v>
      </c>
      <c r="H24" s="18">
        <v>29</v>
      </c>
      <c r="I24" s="18">
        <v>18</v>
      </c>
      <c r="J24" s="18">
        <v>102</v>
      </c>
      <c r="K24" s="18">
        <v>129</v>
      </c>
      <c r="L24" s="18">
        <v>22</v>
      </c>
      <c r="M24" s="18">
        <f>135+131</f>
        <v>266</v>
      </c>
    </row>
    <row r="25" spans="1:13" ht="15.75" customHeight="1" x14ac:dyDescent="0.15">
      <c r="A25" s="65" t="s">
        <v>89</v>
      </c>
      <c r="B25" s="63"/>
      <c r="C25" s="63"/>
      <c r="D25" s="63"/>
      <c r="E25" s="63"/>
      <c r="F25" s="63"/>
      <c r="G25" s="63"/>
      <c r="H25" s="63"/>
      <c r="I25" s="63"/>
      <c r="J25" s="63"/>
      <c r="K25" s="63"/>
      <c r="L25" s="63"/>
      <c r="M25" s="64"/>
    </row>
    <row r="26" spans="1:13" ht="15.75" customHeight="1" x14ac:dyDescent="0.15">
      <c r="A26" s="22" t="s">
        <v>43</v>
      </c>
      <c r="B26" s="23" t="s">
        <v>90</v>
      </c>
      <c r="C26" s="23" t="s">
        <v>91</v>
      </c>
      <c r="D26" s="24">
        <v>69.192800000000005</v>
      </c>
      <c r="E26" s="25">
        <v>1.67E-3</v>
      </c>
      <c r="F26" s="25">
        <v>1.9550000000000001E-3</v>
      </c>
      <c r="G26" s="23">
        <v>60.37</v>
      </c>
      <c r="H26" s="23" t="s">
        <v>92</v>
      </c>
      <c r="I26" s="23">
        <v>7</v>
      </c>
      <c r="J26" s="23">
        <v>88</v>
      </c>
      <c r="K26" s="23">
        <v>118</v>
      </c>
      <c r="L26" s="23">
        <v>43</v>
      </c>
      <c r="M26" s="23">
        <f>139+132</f>
        <v>271</v>
      </c>
    </row>
    <row r="27" spans="1:13" ht="15.75" customHeight="1" x14ac:dyDescent="0.15">
      <c r="A27" s="22" t="s">
        <v>93</v>
      </c>
      <c r="B27" s="23" t="s">
        <v>94</v>
      </c>
      <c r="C27" s="23" t="s">
        <v>95</v>
      </c>
      <c r="D27" s="24">
        <v>60.488300000000002</v>
      </c>
      <c r="E27" s="25">
        <v>2.019E-3</v>
      </c>
      <c r="F27" s="25">
        <v>2.3779999999999999E-3</v>
      </c>
      <c r="G27" s="23">
        <v>59.33</v>
      </c>
      <c r="H27" s="23">
        <v>16</v>
      </c>
      <c r="I27" s="23">
        <v>8</v>
      </c>
      <c r="J27" s="23">
        <v>81</v>
      </c>
      <c r="K27" s="23">
        <v>101</v>
      </c>
      <c r="L27" s="23">
        <v>22</v>
      </c>
      <c r="M27" s="23">
        <v>265</v>
      </c>
    </row>
    <row r="28" spans="1:13" ht="15.75" customHeight="1" x14ac:dyDescent="0.15">
      <c r="A28" s="66" t="s">
        <v>96</v>
      </c>
      <c r="B28" s="63"/>
      <c r="C28" s="63"/>
      <c r="D28" s="63"/>
      <c r="E28" s="63"/>
      <c r="F28" s="63"/>
      <c r="G28" s="63"/>
      <c r="H28" s="63"/>
      <c r="I28" s="63"/>
      <c r="J28" s="63"/>
      <c r="K28" s="63"/>
      <c r="L28" s="63"/>
      <c r="M28" s="64"/>
    </row>
    <row r="29" spans="1:13" ht="15.75" customHeight="1" x14ac:dyDescent="0.15">
      <c r="A29" s="4" t="s">
        <v>97</v>
      </c>
      <c r="B29" s="32" t="s">
        <v>98</v>
      </c>
      <c r="C29" s="32" t="s">
        <v>99</v>
      </c>
      <c r="D29" s="33">
        <v>118.556</v>
      </c>
      <c r="E29" s="20">
        <v>1.0529999999999999E-3</v>
      </c>
      <c r="F29" s="20">
        <v>9.9599999999999992E-4</v>
      </c>
      <c r="G29" s="33">
        <v>62.156599999999997</v>
      </c>
      <c r="H29" s="32">
        <v>46</v>
      </c>
      <c r="I29" s="32">
        <v>37</v>
      </c>
      <c r="J29" s="34">
        <v>79</v>
      </c>
      <c r="K29" s="34">
        <v>99</v>
      </c>
      <c r="L29" s="34">
        <v>21</v>
      </c>
      <c r="M29" s="34">
        <f>131+137</f>
        <v>268</v>
      </c>
    </row>
    <row r="30" spans="1:13" ht="15.75" customHeight="1" x14ac:dyDescent="0.15">
      <c r="A30" s="4" t="s">
        <v>100</v>
      </c>
      <c r="B30" s="32" t="s">
        <v>101</v>
      </c>
      <c r="C30" s="32" t="s">
        <v>99</v>
      </c>
      <c r="D30" s="33">
        <v>146.78700000000001</v>
      </c>
      <c r="E30" s="20">
        <v>1.0449999999999999E-3</v>
      </c>
      <c r="F30" s="20">
        <v>9.7799999999999992E-4</v>
      </c>
      <c r="G30" s="33">
        <v>64.143500000000003</v>
      </c>
      <c r="H30" s="32">
        <v>46</v>
      </c>
      <c r="I30" s="32">
        <v>37</v>
      </c>
      <c r="J30" s="34">
        <v>79</v>
      </c>
      <c r="K30" s="34">
        <v>99</v>
      </c>
      <c r="L30" s="34">
        <v>21</v>
      </c>
      <c r="M30" s="34">
        <v>267</v>
      </c>
    </row>
    <row r="31" spans="1:13" ht="15.75" customHeight="1" x14ac:dyDescent="0.15">
      <c r="A31" s="13"/>
      <c r="B31" s="51"/>
      <c r="C31" s="51"/>
      <c r="D31" s="52"/>
      <c r="E31" s="53"/>
      <c r="F31" s="53"/>
      <c r="G31" s="52"/>
      <c r="H31" s="51"/>
      <c r="I31" s="51"/>
      <c r="J31" s="54"/>
      <c r="K31" s="54"/>
      <c r="L31" s="54"/>
      <c r="M31" s="54"/>
    </row>
    <row r="32" spans="1:13" ht="146" customHeight="1" x14ac:dyDescent="0.15">
      <c r="A32" s="61" t="s">
        <v>102</v>
      </c>
      <c r="B32" s="61"/>
      <c r="C32" s="61"/>
      <c r="D32" s="61"/>
      <c r="E32" s="61"/>
      <c r="F32" s="61"/>
      <c r="G32" s="61"/>
      <c r="H32" s="61"/>
      <c r="I32" s="61"/>
      <c r="J32" s="61"/>
      <c r="K32" s="61"/>
      <c r="L32" s="61"/>
      <c r="M32" s="61"/>
    </row>
    <row r="33" spans="4:4" ht="15.75" customHeight="1" x14ac:dyDescent="0.15">
      <c r="D33" s="11"/>
    </row>
    <row r="34" spans="4:4" ht="15.75" customHeight="1" x14ac:dyDescent="0.15">
      <c r="D34" s="11"/>
    </row>
    <row r="35" spans="4:4" ht="15.75" customHeight="1" x14ac:dyDescent="0.15">
      <c r="D35" s="11"/>
    </row>
    <row r="36" spans="4:4" ht="15.75" customHeight="1" x14ac:dyDescent="0.15">
      <c r="D36" s="11"/>
    </row>
    <row r="37" spans="4:4" ht="15.75" customHeight="1" x14ac:dyDescent="0.15">
      <c r="D37" s="11"/>
    </row>
    <row r="38" spans="4:4" ht="15.75" customHeight="1" x14ac:dyDescent="0.15">
      <c r="D38" s="11"/>
    </row>
    <row r="39" spans="4:4" ht="15.75" customHeight="1" x14ac:dyDescent="0.15">
      <c r="D39" s="11"/>
    </row>
    <row r="40" spans="4:4" ht="15.75" customHeight="1" x14ac:dyDescent="0.15">
      <c r="D40" s="11"/>
    </row>
    <row r="41" spans="4:4" ht="15.75" customHeight="1" x14ac:dyDescent="0.15">
      <c r="D41" s="11"/>
    </row>
    <row r="42" spans="4:4" ht="15.75" customHeight="1" x14ac:dyDescent="0.15">
      <c r="D42" s="11"/>
    </row>
    <row r="43" spans="4:4" ht="15.75" customHeight="1" x14ac:dyDescent="0.15">
      <c r="D43" s="11"/>
    </row>
    <row r="44" spans="4:4" ht="15.75" customHeight="1" x14ac:dyDescent="0.15">
      <c r="D44" s="11"/>
    </row>
    <row r="45" spans="4:4" ht="15.75" customHeight="1" x14ac:dyDescent="0.15">
      <c r="D45" s="11"/>
    </row>
    <row r="46" spans="4:4" ht="15.75" customHeight="1" x14ac:dyDescent="0.15">
      <c r="D46" s="11"/>
    </row>
    <row r="47" spans="4:4" ht="15.75" customHeight="1" x14ac:dyDescent="0.15">
      <c r="D47" s="11"/>
    </row>
    <row r="48" spans="4:4" ht="15.75" customHeight="1" x14ac:dyDescent="0.15">
      <c r="D48" s="11"/>
    </row>
    <row r="49" spans="4:4" ht="15.75" customHeight="1" x14ac:dyDescent="0.15">
      <c r="D49" s="11"/>
    </row>
    <row r="50" spans="4:4" ht="15.75" customHeight="1" x14ac:dyDescent="0.15">
      <c r="D50" s="11"/>
    </row>
    <row r="51" spans="4:4" ht="15.75" customHeight="1" x14ac:dyDescent="0.15">
      <c r="D51" s="11"/>
    </row>
    <row r="52" spans="4:4" ht="15.75" customHeight="1" x14ac:dyDescent="0.15">
      <c r="D52" s="11"/>
    </row>
    <row r="53" spans="4:4" ht="15.75" customHeight="1" x14ac:dyDescent="0.15">
      <c r="D53" s="11"/>
    </row>
    <row r="54" spans="4:4" ht="15.75" customHeight="1" x14ac:dyDescent="0.15">
      <c r="D54" s="11"/>
    </row>
    <row r="55" spans="4:4" ht="15.75" customHeight="1" x14ac:dyDescent="0.15">
      <c r="D55" s="11"/>
    </row>
    <row r="56" spans="4:4" ht="15.75" customHeight="1" x14ac:dyDescent="0.15">
      <c r="D56" s="11"/>
    </row>
    <row r="57" spans="4:4" ht="15.75" customHeight="1" x14ac:dyDescent="0.15">
      <c r="D57" s="11"/>
    </row>
    <row r="58" spans="4:4" ht="15.75" customHeight="1" x14ac:dyDescent="0.15">
      <c r="D58" s="11"/>
    </row>
    <row r="59" spans="4:4" ht="15.75" customHeight="1" x14ac:dyDescent="0.15">
      <c r="D59" s="11"/>
    </row>
    <row r="60" spans="4:4" ht="15.75" customHeight="1" x14ac:dyDescent="0.15">
      <c r="D60" s="11"/>
    </row>
    <row r="61" spans="4:4" ht="15.75" customHeight="1" x14ac:dyDescent="0.15">
      <c r="D61" s="11"/>
    </row>
    <row r="62" spans="4:4" ht="15.75" customHeight="1" x14ac:dyDescent="0.15">
      <c r="D62" s="11"/>
    </row>
    <row r="63" spans="4:4" ht="15.75" customHeight="1" x14ac:dyDescent="0.15">
      <c r="D63" s="11"/>
    </row>
    <row r="64" spans="4:4" ht="15.75" customHeight="1" x14ac:dyDescent="0.15">
      <c r="D64" s="11"/>
    </row>
    <row r="65" spans="4:4" ht="15.75" customHeight="1" x14ac:dyDescent="0.15">
      <c r="D65" s="11"/>
    </row>
    <row r="66" spans="4:4" ht="15.75" customHeight="1" x14ac:dyDescent="0.15">
      <c r="D66" s="11"/>
    </row>
    <row r="67" spans="4:4" ht="15.75" customHeight="1" x14ac:dyDescent="0.15">
      <c r="D67" s="11"/>
    </row>
    <row r="68" spans="4:4" ht="13" x14ac:dyDescent="0.15">
      <c r="D68" s="11"/>
    </row>
    <row r="69" spans="4:4" ht="13" x14ac:dyDescent="0.15">
      <c r="D69" s="11"/>
    </row>
    <row r="70" spans="4:4" ht="13" x14ac:dyDescent="0.15">
      <c r="D70" s="11"/>
    </row>
    <row r="71" spans="4:4" ht="13" x14ac:dyDescent="0.15">
      <c r="D71" s="11"/>
    </row>
    <row r="72" spans="4:4" ht="13" x14ac:dyDescent="0.15">
      <c r="D72" s="11"/>
    </row>
    <row r="73" spans="4:4" ht="13" x14ac:dyDescent="0.15">
      <c r="D73" s="11"/>
    </row>
    <row r="74" spans="4:4" ht="13" x14ac:dyDescent="0.15">
      <c r="D74" s="11"/>
    </row>
    <row r="75" spans="4:4" ht="13" x14ac:dyDescent="0.15">
      <c r="D75" s="11"/>
    </row>
    <row r="76" spans="4:4" ht="13" x14ac:dyDescent="0.15">
      <c r="D76" s="11"/>
    </row>
    <row r="77" spans="4:4" ht="13" x14ac:dyDescent="0.15">
      <c r="D77" s="11"/>
    </row>
    <row r="78" spans="4:4" ht="13" x14ac:dyDescent="0.15">
      <c r="D78" s="11"/>
    </row>
    <row r="79" spans="4:4" ht="13" x14ac:dyDescent="0.15">
      <c r="D79" s="11"/>
    </row>
    <row r="80" spans="4:4" ht="13" x14ac:dyDescent="0.15">
      <c r="D80" s="11"/>
    </row>
    <row r="81" spans="4:4" ht="13" x14ac:dyDescent="0.15">
      <c r="D81" s="11"/>
    </row>
    <row r="82" spans="4:4" ht="13" x14ac:dyDescent="0.15">
      <c r="D82" s="11"/>
    </row>
    <row r="83" spans="4:4" ht="13" x14ac:dyDescent="0.15">
      <c r="D83" s="11"/>
    </row>
    <row r="84" spans="4:4" ht="13" x14ac:dyDescent="0.15">
      <c r="D84" s="11"/>
    </row>
    <row r="85" spans="4:4" ht="13" x14ac:dyDescent="0.15">
      <c r="D85" s="11"/>
    </row>
    <row r="86" spans="4:4" ht="13" x14ac:dyDescent="0.15">
      <c r="D86" s="11"/>
    </row>
    <row r="87" spans="4:4" ht="13" x14ac:dyDescent="0.15">
      <c r="D87" s="11"/>
    </row>
    <row r="88" spans="4:4" ht="13" x14ac:dyDescent="0.15">
      <c r="D88" s="11"/>
    </row>
    <row r="89" spans="4:4" ht="13" x14ac:dyDescent="0.15">
      <c r="D89" s="11"/>
    </row>
    <row r="90" spans="4:4" ht="13" x14ac:dyDescent="0.15">
      <c r="D90" s="11"/>
    </row>
    <row r="91" spans="4:4" ht="13" x14ac:dyDescent="0.15">
      <c r="D91" s="11"/>
    </row>
    <row r="92" spans="4:4" ht="13" x14ac:dyDescent="0.15">
      <c r="D92" s="11"/>
    </row>
    <row r="93" spans="4:4" ht="13" x14ac:dyDescent="0.15">
      <c r="D93" s="11"/>
    </row>
    <row r="94" spans="4:4" ht="13" x14ac:dyDescent="0.15">
      <c r="D94" s="11"/>
    </row>
    <row r="95" spans="4:4" ht="13" x14ac:dyDescent="0.15">
      <c r="D95" s="11"/>
    </row>
    <row r="96" spans="4:4" ht="13" x14ac:dyDescent="0.15">
      <c r="D96" s="11"/>
    </row>
    <row r="97" spans="4:4" ht="13" x14ac:dyDescent="0.15">
      <c r="D97" s="11"/>
    </row>
    <row r="98" spans="4:4" ht="13" x14ac:dyDescent="0.15">
      <c r="D98" s="11"/>
    </row>
    <row r="99" spans="4:4" ht="13" x14ac:dyDescent="0.15">
      <c r="D99" s="11"/>
    </row>
    <row r="100" spans="4:4" ht="13" x14ac:dyDescent="0.15">
      <c r="D100" s="11"/>
    </row>
    <row r="101" spans="4:4" ht="13" x14ac:dyDescent="0.15">
      <c r="D101" s="11"/>
    </row>
    <row r="102" spans="4:4" ht="13" x14ac:dyDescent="0.15">
      <c r="D102" s="11"/>
    </row>
    <row r="103" spans="4:4" ht="13" x14ac:dyDescent="0.15">
      <c r="D103" s="11"/>
    </row>
    <row r="104" spans="4:4" ht="13" x14ac:dyDescent="0.15">
      <c r="D104" s="11"/>
    </row>
    <row r="105" spans="4:4" ht="13" x14ac:dyDescent="0.15">
      <c r="D105" s="11"/>
    </row>
    <row r="106" spans="4:4" ht="13" x14ac:dyDescent="0.15">
      <c r="D106" s="11"/>
    </row>
    <row r="107" spans="4:4" ht="13" x14ac:dyDescent="0.15">
      <c r="D107" s="11"/>
    </row>
    <row r="108" spans="4:4" ht="13" x14ac:dyDescent="0.15">
      <c r="D108" s="11"/>
    </row>
    <row r="109" spans="4:4" ht="13" x14ac:dyDescent="0.15">
      <c r="D109" s="11"/>
    </row>
    <row r="110" spans="4:4" ht="13" x14ac:dyDescent="0.15">
      <c r="D110" s="11"/>
    </row>
    <row r="111" spans="4:4" ht="13" x14ac:dyDescent="0.15">
      <c r="D111" s="11"/>
    </row>
    <row r="112" spans="4:4" ht="13" x14ac:dyDescent="0.15">
      <c r="D112" s="11"/>
    </row>
    <row r="113" spans="4:4" ht="13" x14ac:dyDescent="0.15">
      <c r="D113" s="11"/>
    </row>
    <row r="114" spans="4:4" ht="13" x14ac:dyDescent="0.15">
      <c r="D114" s="11"/>
    </row>
    <row r="115" spans="4:4" ht="13" x14ac:dyDescent="0.15">
      <c r="D115" s="11"/>
    </row>
    <row r="116" spans="4:4" ht="13" x14ac:dyDescent="0.15">
      <c r="D116" s="11"/>
    </row>
    <row r="117" spans="4:4" ht="13" x14ac:dyDescent="0.15">
      <c r="D117" s="11"/>
    </row>
    <row r="118" spans="4:4" ht="13" x14ac:dyDescent="0.15">
      <c r="D118" s="11"/>
    </row>
    <row r="119" spans="4:4" ht="13" x14ac:dyDescent="0.15">
      <c r="D119" s="11"/>
    </row>
    <row r="120" spans="4:4" ht="13" x14ac:dyDescent="0.15">
      <c r="D120" s="11"/>
    </row>
    <row r="121" spans="4:4" ht="13" x14ac:dyDescent="0.15">
      <c r="D121" s="11"/>
    </row>
    <row r="122" spans="4:4" ht="13" x14ac:dyDescent="0.15">
      <c r="D122" s="11"/>
    </row>
    <row r="123" spans="4:4" ht="13" x14ac:dyDescent="0.15">
      <c r="D123" s="11"/>
    </row>
    <row r="124" spans="4:4" ht="13" x14ac:dyDescent="0.15">
      <c r="D124" s="11"/>
    </row>
    <row r="125" spans="4:4" ht="13" x14ac:dyDescent="0.15">
      <c r="D125" s="11"/>
    </row>
    <row r="126" spans="4:4" ht="13" x14ac:dyDescent="0.15">
      <c r="D126" s="11"/>
    </row>
    <row r="127" spans="4:4" ht="13" x14ac:dyDescent="0.15">
      <c r="D127" s="11"/>
    </row>
    <row r="128" spans="4:4" ht="13" x14ac:dyDescent="0.15">
      <c r="D128" s="11"/>
    </row>
    <row r="129" spans="4:4" ht="13" x14ac:dyDescent="0.15">
      <c r="D129" s="11"/>
    </row>
    <row r="130" spans="4:4" ht="13" x14ac:dyDescent="0.15">
      <c r="D130" s="11"/>
    </row>
    <row r="131" spans="4:4" ht="13" x14ac:dyDescent="0.15">
      <c r="D131" s="11"/>
    </row>
    <row r="132" spans="4:4" ht="13" x14ac:dyDescent="0.15">
      <c r="D132" s="11"/>
    </row>
    <row r="133" spans="4:4" ht="13" x14ac:dyDescent="0.15">
      <c r="D133" s="11"/>
    </row>
    <row r="134" spans="4:4" ht="13" x14ac:dyDescent="0.15">
      <c r="D134" s="11"/>
    </row>
    <row r="135" spans="4:4" ht="13" x14ac:dyDescent="0.15">
      <c r="D135" s="11"/>
    </row>
    <row r="136" spans="4:4" ht="13" x14ac:dyDescent="0.15">
      <c r="D136" s="11"/>
    </row>
    <row r="137" spans="4:4" ht="13" x14ac:dyDescent="0.15">
      <c r="D137" s="11"/>
    </row>
    <row r="138" spans="4:4" ht="13" x14ac:dyDescent="0.15">
      <c r="D138" s="11"/>
    </row>
    <row r="139" spans="4:4" ht="13" x14ac:dyDescent="0.15">
      <c r="D139" s="11"/>
    </row>
    <row r="140" spans="4:4" ht="13" x14ac:dyDescent="0.15">
      <c r="D140" s="11"/>
    </row>
    <row r="141" spans="4:4" ht="13" x14ac:dyDescent="0.15">
      <c r="D141" s="11"/>
    </row>
    <row r="142" spans="4:4" ht="13" x14ac:dyDescent="0.15">
      <c r="D142" s="11"/>
    </row>
    <row r="143" spans="4:4" ht="13" x14ac:dyDescent="0.15">
      <c r="D143" s="11"/>
    </row>
    <row r="144" spans="4:4" ht="13" x14ac:dyDescent="0.15">
      <c r="D144" s="11"/>
    </row>
    <row r="145" spans="4:4" ht="13" x14ac:dyDescent="0.15">
      <c r="D145" s="11"/>
    </row>
    <row r="146" spans="4:4" ht="13" x14ac:dyDescent="0.15">
      <c r="D146" s="11"/>
    </row>
    <row r="147" spans="4:4" ht="13" x14ac:dyDescent="0.15">
      <c r="D147" s="11"/>
    </row>
    <row r="148" spans="4:4" ht="13" x14ac:dyDescent="0.15">
      <c r="D148" s="11"/>
    </row>
    <row r="149" spans="4:4" ht="13" x14ac:dyDescent="0.15">
      <c r="D149" s="11"/>
    </row>
    <row r="150" spans="4:4" ht="13" x14ac:dyDescent="0.15">
      <c r="D150" s="11"/>
    </row>
    <row r="151" spans="4:4" ht="13" x14ac:dyDescent="0.15">
      <c r="D151" s="11"/>
    </row>
    <row r="152" spans="4:4" ht="13" x14ac:dyDescent="0.15">
      <c r="D152" s="11"/>
    </row>
    <row r="153" spans="4:4" ht="13" x14ac:dyDescent="0.15">
      <c r="D153" s="11"/>
    </row>
    <row r="154" spans="4:4" ht="13" x14ac:dyDescent="0.15">
      <c r="D154" s="11"/>
    </row>
    <row r="155" spans="4:4" ht="13" x14ac:dyDescent="0.15">
      <c r="D155" s="11"/>
    </row>
    <row r="156" spans="4:4" ht="13" x14ac:dyDescent="0.15">
      <c r="D156" s="11"/>
    </row>
    <row r="157" spans="4:4" ht="13" x14ac:dyDescent="0.15">
      <c r="D157" s="11"/>
    </row>
    <row r="158" spans="4:4" ht="13" x14ac:dyDescent="0.15">
      <c r="D158" s="11"/>
    </row>
    <row r="159" spans="4:4" ht="13" x14ac:dyDescent="0.15">
      <c r="D159" s="11"/>
    </row>
    <row r="160" spans="4:4" ht="13" x14ac:dyDescent="0.15">
      <c r="D160" s="11"/>
    </row>
    <row r="161" spans="4:4" ht="13" x14ac:dyDescent="0.15">
      <c r="D161" s="11"/>
    </row>
    <row r="162" spans="4:4" ht="13" x14ac:dyDescent="0.15">
      <c r="D162" s="11"/>
    </row>
    <row r="163" spans="4:4" ht="13" x14ac:dyDescent="0.15">
      <c r="D163" s="11"/>
    </row>
    <row r="164" spans="4:4" ht="13" x14ac:dyDescent="0.15">
      <c r="D164" s="11"/>
    </row>
    <row r="165" spans="4:4" ht="13" x14ac:dyDescent="0.15">
      <c r="D165" s="11"/>
    </row>
    <row r="166" spans="4:4" ht="13" x14ac:dyDescent="0.15">
      <c r="D166" s="11"/>
    </row>
    <row r="167" spans="4:4" ht="13" x14ac:dyDescent="0.15">
      <c r="D167" s="11"/>
    </row>
    <row r="168" spans="4:4" ht="13" x14ac:dyDescent="0.15">
      <c r="D168" s="11"/>
    </row>
    <row r="169" spans="4:4" ht="13" x14ac:dyDescent="0.15">
      <c r="D169" s="11"/>
    </row>
    <row r="170" spans="4:4" ht="13" x14ac:dyDescent="0.15">
      <c r="D170" s="11"/>
    </row>
    <row r="171" spans="4:4" ht="13" x14ac:dyDescent="0.15">
      <c r="D171" s="11"/>
    </row>
    <row r="172" spans="4:4" ht="13" x14ac:dyDescent="0.15">
      <c r="D172" s="11"/>
    </row>
    <row r="173" spans="4:4" ht="13" x14ac:dyDescent="0.15">
      <c r="D173" s="11"/>
    </row>
    <row r="174" spans="4:4" ht="13" x14ac:dyDescent="0.15">
      <c r="D174" s="11"/>
    </row>
    <row r="175" spans="4:4" ht="13" x14ac:dyDescent="0.15">
      <c r="D175" s="11"/>
    </row>
    <row r="176" spans="4:4" ht="13" x14ac:dyDescent="0.15">
      <c r="D176" s="11"/>
    </row>
    <row r="177" spans="4:4" ht="13" x14ac:dyDescent="0.15">
      <c r="D177" s="11"/>
    </row>
    <row r="178" spans="4:4" ht="13" x14ac:dyDescent="0.15">
      <c r="D178" s="11"/>
    </row>
    <row r="179" spans="4:4" ht="13" x14ac:dyDescent="0.15">
      <c r="D179" s="11"/>
    </row>
    <row r="180" spans="4:4" ht="13" x14ac:dyDescent="0.15">
      <c r="D180" s="11"/>
    </row>
    <row r="181" spans="4:4" ht="13" x14ac:dyDescent="0.15">
      <c r="D181" s="11"/>
    </row>
    <row r="182" spans="4:4" ht="13" x14ac:dyDescent="0.15">
      <c r="D182" s="11"/>
    </row>
    <row r="183" spans="4:4" ht="13" x14ac:dyDescent="0.15">
      <c r="D183" s="11"/>
    </row>
    <row r="184" spans="4:4" ht="13" x14ac:dyDescent="0.15">
      <c r="D184" s="11"/>
    </row>
    <row r="185" spans="4:4" ht="13" x14ac:dyDescent="0.15">
      <c r="D185" s="11"/>
    </row>
    <row r="186" spans="4:4" ht="13" x14ac:dyDescent="0.15">
      <c r="D186" s="11"/>
    </row>
    <row r="187" spans="4:4" ht="13" x14ac:dyDescent="0.15">
      <c r="D187" s="11"/>
    </row>
    <row r="188" spans="4:4" ht="13" x14ac:dyDescent="0.15">
      <c r="D188" s="11"/>
    </row>
    <row r="189" spans="4:4" ht="13" x14ac:dyDescent="0.15">
      <c r="D189" s="11"/>
    </row>
    <row r="190" spans="4:4" ht="13" x14ac:dyDescent="0.15">
      <c r="D190" s="11"/>
    </row>
    <row r="191" spans="4:4" ht="13" x14ac:dyDescent="0.15">
      <c r="D191" s="11"/>
    </row>
    <row r="192" spans="4:4" ht="13" x14ac:dyDescent="0.15">
      <c r="D192" s="11"/>
    </row>
    <row r="193" spans="4:4" ht="13" x14ac:dyDescent="0.15">
      <c r="D193" s="11"/>
    </row>
    <row r="194" spans="4:4" ht="13" x14ac:dyDescent="0.15">
      <c r="D194" s="11"/>
    </row>
    <row r="195" spans="4:4" ht="13" x14ac:dyDescent="0.15">
      <c r="D195" s="11"/>
    </row>
    <row r="196" spans="4:4" ht="13" x14ac:dyDescent="0.15">
      <c r="D196" s="11"/>
    </row>
    <row r="197" spans="4:4" ht="13" x14ac:dyDescent="0.15">
      <c r="D197" s="11"/>
    </row>
    <row r="198" spans="4:4" ht="13" x14ac:dyDescent="0.15">
      <c r="D198" s="11"/>
    </row>
    <row r="199" spans="4:4" ht="13" x14ac:dyDescent="0.15">
      <c r="D199" s="11"/>
    </row>
    <row r="200" spans="4:4" ht="13" x14ac:dyDescent="0.15">
      <c r="D200" s="11"/>
    </row>
    <row r="201" spans="4:4" ht="13" x14ac:dyDescent="0.15">
      <c r="D201" s="11"/>
    </row>
    <row r="202" spans="4:4" ht="13" x14ac:dyDescent="0.15">
      <c r="D202" s="11"/>
    </row>
    <row r="203" spans="4:4" ht="13" x14ac:dyDescent="0.15">
      <c r="D203" s="11"/>
    </row>
    <row r="204" spans="4:4" ht="13" x14ac:dyDescent="0.15">
      <c r="D204" s="11"/>
    </row>
    <row r="205" spans="4:4" ht="13" x14ac:dyDescent="0.15">
      <c r="D205" s="11"/>
    </row>
    <row r="206" spans="4:4" ht="13" x14ac:dyDescent="0.15">
      <c r="D206" s="11"/>
    </row>
    <row r="207" spans="4:4" ht="13" x14ac:dyDescent="0.15">
      <c r="D207" s="11"/>
    </row>
    <row r="208" spans="4:4" ht="13" x14ac:dyDescent="0.15">
      <c r="D208" s="11"/>
    </row>
    <row r="209" spans="4:4" ht="13" x14ac:dyDescent="0.15">
      <c r="D209" s="11"/>
    </row>
    <row r="210" spans="4:4" ht="13" x14ac:dyDescent="0.15">
      <c r="D210" s="11"/>
    </row>
    <row r="211" spans="4:4" ht="13" x14ac:dyDescent="0.15">
      <c r="D211" s="11"/>
    </row>
    <row r="212" spans="4:4" ht="13" x14ac:dyDescent="0.15">
      <c r="D212" s="11"/>
    </row>
    <row r="213" spans="4:4" ht="13" x14ac:dyDescent="0.15">
      <c r="D213" s="11"/>
    </row>
    <row r="214" spans="4:4" ht="13" x14ac:dyDescent="0.15">
      <c r="D214" s="11"/>
    </row>
    <row r="215" spans="4:4" ht="13" x14ac:dyDescent="0.15">
      <c r="D215" s="11"/>
    </row>
    <row r="216" spans="4:4" ht="13" x14ac:dyDescent="0.15">
      <c r="D216" s="11"/>
    </row>
    <row r="217" spans="4:4" ht="13" x14ac:dyDescent="0.15">
      <c r="D217" s="11"/>
    </row>
    <row r="218" spans="4:4" ht="13" x14ac:dyDescent="0.15">
      <c r="D218" s="11"/>
    </row>
    <row r="219" spans="4:4" ht="13" x14ac:dyDescent="0.15">
      <c r="D219" s="11"/>
    </row>
    <row r="220" spans="4:4" ht="13" x14ac:dyDescent="0.15">
      <c r="D220" s="11"/>
    </row>
    <row r="221" spans="4:4" ht="13" x14ac:dyDescent="0.15">
      <c r="D221" s="11"/>
    </row>
    <row r="222" spans="4:4" ht="13" x14ac:dyDescent="0.15">
      <c r="D222" s="11"/>
    </row>
    <row r="223" spans="4:4" ht="13" x14ac:dyDescent="0.15">
      <c r="D223" s="11"/>
    </row>
    <row r="224" spans="4:4" ht="13" x14ac:dyDescent="0.15">
      <c r="D224" s="11"/>
    </row>
    <row r="225" spans="4:4" ht="13" x14ac:dyDescent="0.15">
      <c r="D225" s="11"/>
    </row>
    <row r="226" spans="4:4" ht="13" x14ac:dyDescent="0.15">
      <c r="D226" s="11"/>
    </row>
    <row r="227" spans="4:4" ht="13" x14ac:dyDescent="0.15">
      <c r="D227" s="11"/>
    </row>
    <row r="228" spans="4:4" ht="13" x14ac:dyDescent="0.15">
      <c r="D228" s="11"/>
    </row>
    <row r="229" spans="4:4" ht="13" x14ac:dyDescent="0.15">
      <c r="D229" s="11"/>
    </row>
    <row r="230" spans="4:4" ht="13" x14ac:dyDescent="0.15">
      <c r="D230" s="11"/>
    </row>
    <row r="231" spans="4:4" ht="13" x14ac:dyDescent="0.15">
      <c r="D231" s="11"/>
    </row>
    <row r="232" spans="4:4" ht="13" x14ac:dyDescent="0.15">
      <c r="D232" s="11"/>
    </row>
    <row r="233" spans="4:4" ht="13" x14ac:dyDescent="0.15">
      <c r="D233" s="11"/>
    </row>
    <row r="234" spans="4:4" ht="13" x14ac:dyDescent="0.15">
      <c r="D234" s="11"/>
    </row>
    <row r="235" spans="4:4" ht="13" x14ac:dyDescent="0.15">
      <c r="D235" s="11"/>
    </row>
    <row r="236" spans="4:4" ht="13" x14ac:dyDescent="0.15">
      <c r="D236" s="11"/>
    </row>
    <row r="237" spans="4:4" ht="13" x14ac:dyDescent="0.15">
      <c r="D237" s="11"/>
    </row>
    <row r="238" spans="4:4" ht="13" x14ac:dyDescent="0.15">
      <c r="D238" s="11"/>
    </row>
    <row r="239" spans="4:4" ht="13" x14ac:dyDescent="0.15">
      <c r="D239" s="11"/>
    </row>
    <row r="240" spans="4:4" ht="13" x14ac:dyDescent="0.15">
      <c r="D240" s="11"/>
    </row>
    <row r="241" spans="4:4" ht="13" x14ac:dyDescent="0.15">
      <c r="D241" s="11"/>
    </row>
    <row r="242" spans="4:4" ht="13" x14ac:dyDescent="0.15">
      <c r="D242" s="11"/>
    </row>
    <row r="243" spans="4:4" ht="13" x14ac:dyDescent="0.15">
      <c r="D243" s="11"/>
    </row>
    <row r="244" spans="4:4" ht="13" x14ac:dyDescent="0.15">
      <c r="D244" s="11"/>
    </row>
    <row r="245" spans="4:4" ht="13" x14ac:dyDescent="0.15">
      <c r="D245" s="11"/>
    </row>
    <row r="246" spans="4:4" ht="13" x14ac:dyDescent="0.15">
      <c r="D246" s="11"/>
    </row>
    <row r="247" spans="4:4" ht="13" x14ac:dyDescent="0.15">
      <c r="D247" s="11"/>
    </row>
    <row r="248" spans="4:4" ht="13" x14ac:dyDescent="0.15">
      <c r="D248" s="11"/>
    </row>
    <row r="249" spans="4:4" ht="13" x14ac:dyDescent="0.15">
      <c r="D249" s="11"/>
    </row>
    <row r="250" spans="4:4" ht="13" x14ac:dyDescent="0.15">
      <c r="D250" s="11"/>
    </row>
    <row r="251" spans="4:4" ht="13" x14ac:dyDescent="0.15">
      <c r="D251" s="11"/>
    </row>
    <row r="252" spans="4:4" ht="13" x14ac:dyDescent="0.15">
      <c r="D252" s="11"/>
    </row>
    <row r="253" spans="4:4" ht="13" x14ac:dyDescent="0.15">
      <c r="D253" s="11"/>
    </row>
    <row r="254" spans="4:4" ht="13" x14ac:dyDescent="0.15">
      <c r="D254" s="11"/>
    </row>
    <row r="255" spans="4:4" ht="13" x14ac:dyDescent="0.15">
      <c r="D255" s="11"/>
    </row>
    <row r="256" spans="4:4" ht="13" x14ac:dyDescent="0.15">
      <c r="D256" s="11"/>
    </row>
    <row r="257" spans="4:4" ht="13" x14ac:dyDescent="0.15">
      <c r="D257" s="11"/>
    </row>
    <row r="258" spans="4:4" ht="13" x14ac:dyDescent="0.15">
      <c r="D258" s="11"/>
    </row>
    <row r="259" spans="4:4" ht="13" x14ac:dyDescent="0.15">
      <c r="D259" s="11"/>
    </row>
    <row r="260" spans="4:4" ht="13" x14ac:dyDescent="0.15">
      <c r="D260" s="11"/>
    </row>
    <row r="261" spans="4:4" ht="13" x14ac:dyDescent="0.15">
      <c r="D261" s="11"/>
    </row>
    <row r="262" spans="4:4" ht="13" x14ac:dyDescent="0.15">
      <c r="D262" s="11"/>
    </row>
    <row r="263" spans="4:4" ht="13" x14ac:dyDescent="0.15">
      <c r="D263" s="11"/>
    </row>
    <row r="264" spans="4:4" ht="13" x14ac:dyDescent="0.15">
      <c r="D264" s="11"/>
    </row>
    <row r="265" spans="4:4" ht="13" x14ac:dyDescent="0.15">
      <c r="D265" s="11"/>
    </row>
    <row r="266" spans="4:4" ht="13" x14ac:dyDescent="0.15">
      <c r="D266" s="11"/>
    </row>
    <row r="267" spans="4:4" ht="13" x14ac:dyDescent="0.15">
      <c r="D267" s="11"/>
    </row>
    <row r="268" spans="4:4" ht="13" x14ac:dyDescent="0.15">
      <c r="D268" s="11"/>
    </row>
    <row r="269" spans="4:4" ht="13" x14ac:dyDescent="0.15">
      <c r="D269" s="11"/>
    </row>
    <row r="270" spans="4:4" ht="13" x14ac:dyDescent="0.15">
      <c r="D270" s="11"/>
    </row>
    <row r="271" spans="4:4" ht="13" x14ac:dyDescent="0.15">
      <c r="D271" s="11"/>
    </row>
    <row r="272" spans="4:4" ht="13" x14ac:dyDescent="0.15">
      <c r="D272" s="11"/>
    </row>
    <row r="273" spans="4:4" ht="13" x14ac:dyDescent="0.15">
      <c r="D273" s="11"/>
    </row>
    <row r="274" spans="4:4" ht="13" x14ac:dyDescent="0.15">
      <c r="D274" s="11"/>
    </row>
    <row r="275" spans="4:4" ht="13" x14ac:dyDescent="0.15">
      <c r="D275" s="11"/>
    </row>
    <row r="276" spans="4:4" ht="13" x14ac:dyDescent="0.15">
      <c r="D276" s="11"/>
    </row>
    <row r="277" spans="4:4" ht="13" x14ac:dyDescent="0.15">
      <c r="D277" s="11"/>
    </row>
    <row r="278" spans="4:4" ht="13" x14ac:dyDescent="0.15">
      <c r="D278" s="11"/>
    </row>
    <row r="279" spans="4:4" ht="13" x14ac:dyDescent="0.15">
      <c r="D279" s="11"/>
    </row>
    <row r="280" spans="4:4" ht="13" x14ac:dyDescent="0.15">
      <c r="D280" s="11"/>
    </row>
    <row r="281" spans="4:4" ht="13" x14ac:dyDescent="0.15">
      <c r="D281" s="11"/>
    </row>
    <row r="282" spans="4:4" ht="13" x14ac:dyDescent="0.15">
      <c r="D282" s="11"/>
    </row>
    <row r="283" spans="4:4" ht="13" x14ac:dyDescent="0.15">
      <c r="D283" s="11"/>
    </row>
    <row r="284" spans="4:4" ht="13" x14ac:dyDescent="0.15">
      <c r="D284" s="11"/>
    </row>
    <row r="285" spans="4:4" ht="13" x14ac:dyDescent="0.15">
      <c r="D285" s="11"/>
    </row>
    <row r="286" spans="4:4" ht="13" x14ac:dyDescent="0.15">
      <c r="D286" s="11"/>
    </row>
    <row r="287" spans="4:4" ht="13" x14ac:dyDescent="0.15">
      <c r="D287" s="11"/>
    </row>
    <row r="288" spans="4:4" ht="13" x14ac:dyDescent="0.15">
      <c r="D288" s="11"/>
    </row>
    <row r="289" spans="4:4" ht="13" x14ac:dyDescent="0.15">
      <c r="D289" s="11"/>
    </row>
    <row r="290" spans="4:4" ht="13" x14ac:dyDescent="0.15">
      <c r="D290" s="11"/>
    </row>
    <row r="291" spans="4:4" ht="13" x14ac:dyDescent="0.15">
      <c r="D291" s="11"/>
    </row>
    <row r="292" spans="4:4" ht="13" x14ac:dyDescent="0.15">
      <c r="D292" s="11"/>
    </row>
    <row r="293" spans="4:4" ht="13" x14ac:dyDescent="0.15">
      <c r="D293" s="11"/>
    </row>
    <row r="294" spans="4:4" ht="13" x14ac:dyDescent="0.15">
      <c r="D294" s="11"/>
    </row>
    <row r="295" spans="4:4" ht="13" x14ac:dyDescent="0.15">
      <c r="D295" s="11"/>
    </row>
    <row r="296" spans="4:4" ht="13" x14ac:dyDescent="0.15">
      <c r="D296" s="11"/>
    </row>
    <row r="297" spans="4:4" ht="13" x14ac:dyDescent="0.15">
      <c r="D297" s="11"/>
    </row>
    <row r="298" spans="4:4" ht="13" x14ac:dyDescent="0.15">
      <c r="D298" s="11"/>
    </row>
    <row r="299" spans="4:4" ht="13" x14ac:dyDescent="0.15">
      <c r="D299" s="11"/>
    </row>
    <row r="300" spans="4:4" ht="13" x14ac:dyDescent="0.15">
      <c r="D300" s="11"/>
    </row>
    <row r="301" spans="4:4" ht="13" x14ac:dyDescent="0.15">
      <c r="D301" s="11"/>
    </row>
    <row r="302" spans="4:4" ht="13" x14ac:dyDescent="0.15">
      <c r="D302" s="11"/>
    </row>
    <row r="303" spans="4:4" ht="13" x14ac:dyDescent="0.15">
      <c r="D303" s="11"/>
    </row>
    <row r="304" spans="4:4" ht="13" x14ac:dyDescent="0.15">
      <c r="D304" s="11"/>
    </row>
    <row r="305" spans="4:4" ht="13" x14ac:dyDescent="0.15">
      <c r="D305" s="11"/>
    </row>
    <row r="306" spans="4:4" ht="13" x14ac:dyDescent="0.15">
      <c r="D306" s="11"/>
    </row>
    <row r="307" spans="4:4" ht="13" x14ac:dyDescent="0.15">
      <c r="D307" s="11"/>
    </row>
    <row r="308" spans="4:4" ht="13" x14ac:dyDescent="0.15">
      <c r="D308" s="11"/>
    </row>
    <row r="309" spans="4:4" ht="13" x14ac:dyDescent="0.15">
      <c r="D309" s="11"/>
    </row>
    <row r="310" spans="4:4" ht="13" x14ac:dyDescent="0.15">
      <c r="D310" s="11"/>
    </row>
    <row r="311" spans="4:4" ht="13" x14ac:dyDescent="0.15">
      <c r="D311" s="11"/>
    </row>
    <row r="312" spans="4:4" ht="13" x14ac:dyDescent="0.15">
      <c r="D312" s="11"/>
    </row>
    <row r="313" spans="4:4" ht="13" x14ac:dyDescent="0.15">
      <c r="D313" s="11"/>
    </row>
    <row r="314" spans="4:4" ht="13" x14ac:dyDescent="0.15">
      <c r="D314" s="11"/>
    </row>
    <row r="315" spans="4:4" ht="13" x14ac:dyDescent="0.15">
      <c r="D315" s="11"/>
    </row>
    <row r="316" spans="4:4" ht="13" x14ac:dyDescent="0.15">
      <c r="D316" s="11"/>
    </row>
    <row r="317" spans="4:4" ht="13" x14ac:dyDescent="0.15">
      <c r="D317" s="11"/>
    </row>
    <row r="318" spans="4:4" ht="13" x14ac:dyDescent="0.15">
      <c r="D318" s="11"/>
    </row>
    <row r="319" spans="4:4" ht="13" x14ac:dyDescent="0.15">
      <c r="D319" s="11"/>
    </row>
    <row r="320" spans="4:4" ht="13" x14ac:dyDescent="0.15">
      <c r="D320" s="11"/>
    </row>
    <row r="321" spans="4:4" ht="13" x14ac:dyDescent="0.15">
      <c r="D321" s="11"/>
    </row>
    <row r="322" spans="4:4" ht="13" x14ac:dyDescent="0.15">
      <c r="D322" s="11"/>
    </row>
    <row r="323" spans="4:4" ht="13" x14ac:dyDescent="0.15">
      <c r="D323" s="11"/>
    </row>
    <row r="324" spans="4:4" ht="13" x14ac:dyDescent="0.15">
      <c r="D324" s="11"/>
    </row>
    <row r="325" spans="4:4" ht="13" x14ac:dyDescent="0.15">
      <c r="D325" s="11"/>
    </row>
    <row r="326" spans="4:4" ht="13" x14ac:dyDescent="0.15">
      <c r="D326" s="11"/>
    </row>
    <row r="327" spans="4:4" ht="13" x14ac:dyDescent="0.15">
      <c r="D327" s="11"/>
    </row>
    <row r="328" spans="4:4" ht="13" x14ac:dyDescent="0.15">
      <c r="D328" s="11"/>
    </row>
    <row r="329" spans="4:4" ht="13" x14ac:dyDescent="0.15">
      <c r="D329" s="11"/>
    </row>
    <row r="330" spans="4:4" ht="13" x14ac:dyDescent="0.15">
      <c r="D330" s="11"/>
    </row>
    <row r="331" spans="4:4" ht="13" x14ac:dyDescent="0.15">
      <c r="D331" s="11"/>
    </row>
    <row r="332" spans="4:4" ht="13" x14ac:dyDescent="0.15">
      <c r="D332" s="11"/>
    </row>
    <row r="333" spans="4:4" ht="13" x14ac:dyDescent="0.15">
      <c r="D333" s="11"/>
    </row>
    <row r="334" spans="4:4" ht="13" x14ac:dyDescent="0.15">
      <c r="D334" s="11"/>
    </row>
    <row r="335" spans="4:4" ht="13" x14ac:dyDescent="0.15">
      <c r="D335" s="11"/>
    </row>
    <row r="336" spans="4:4" ht="13" x14ac:dyDescent="0.15">
      <c r="D336" s="11"/>
    </row>
    <row r="337" spans="4:4" ht="13" x14ac:dyDescent="0.15">
      <c r="D337" s="11"/>
    </row>
    <row r="338" spans="4:4" ht="13" x14ac:dyDescent="0.15">
      <c r="D338" s="11"/>
    </row>
    <row r="339" spans="4:4" ht="13" x14ac:dyDescent="0.15">
      <c r="D339" s="11"/>
    </row>
    <row r="340" spans="4:4" ht="13" x14ac:dyDescent="0.15">
      <c r="D340" s="11"/>
    </row>
    <row r="341" spans="4:4" ht="13" x14ac:dyDescent="0.15">
      <c r="D341" s="11"/>
    </row>
    <row r="342" spans="4:4" ht="13" x14ac:dyDescent="0.15">
      <c r="D342" s="11"/>
    </row>
    <row r="343" spans="4:4" ht="13" x14ac:dyDescent="0.15">
      <c r="D343" s="11"/>
    </row>
    <row r="344" spans="4:4" ht="13" x14ac:dyDescent="0.15">
      <c r="D344" s="11"/>
    </row>
    <row r="345" spans="4:4" ht="13" x14ac:dyDescent="0.15">
      <c r="D345" s="11"/>
    </row>
    <row r="346" spans="4:4" ht="13" x14ac:dyDescent="0.15">
      <c r="D346" s="11"/>
    </row>
    <row r="347" spans="4:4" ht="13" x14ac:dyDescent="0.15">
      <c r="D347" s="11"/>
    </row>
    <row r="348" spans="4:4" ht="13" x14ac:dyDescent="0.15">
      <c r="D348" s="11"/>
    </row>
    <row r="349" spans="4:4" ht="13" x14ac:dyDescent="0.15">
      <c r="D349" s="11"/>
    </row>
    <row r="350" spans="4:4" ht="13" x14ac:dyDescent="0.15">
      <c r="D350" s="11"/>
    </row>
    <row r="351" spans="4:4" ht="13" x14ac:dyDescent="0.15">
      <c r="D351" s="11"/>
    </row>
    <row r="352" spans="4:4" ht="13" x14ac:dyDescent="0.15">
      <c r="D352" s="11"/>
    </row>
    <row r="353" spans="4:4" ht="13" x14ac:dyDescent="0.15">
      <c r="D353" s="11"/>
    </row>
    <row r="354" spans="4:4" ht="13" x14ac:dyDescent="0.15">
      <c r="D354" s="11"/>
    </row>
    <row r="355" spans="4:4" ht="13" x14ac:dyDescent="0.15">
      <c r="D355" s="11"/>
    </row>
    <row r="356" spans="4:4" ht="13" x14ac:dyDescent="0.15">
      <c r="D356" s="11"/>
    </row>
    <row r="357" spans="4:4" ht="13" x14ac:dyDescent="0.15">
      <c r="D357" s="11"/>
    </row>
    <row r="358" spans="4:4" ht="13" x14ac:dyDescent="0.15">
      <c r="D358" s="11"/>
    </row>
    <row r="359" spans="4:4" ht="13" x14ac:dyDescent="0.15">
      <c r="D359" s="11"/>
    </row>
    <row r="360" spans="4:4" ht="13" x14ac:dyDescent="0.15">
      <c r="D360" s="11"/>
    </row>
    <row r="361" spans="4:4" ht="13" x14ac:dyDescent="0.15">
      <c r="D361" s="11"/>
    </row>
    <row r="362" spans="4:4" ht="13" x14ac:dyDescent="0.15">
      <c r="D362" s="11"/>
    </row>
    <row r="363" spans="4:4" ht="13" x14ac:dyDescent="0.15">
      <c r="D363" s="11"/>
    </row>
    <row r="364" spans="4:4" ht="13" x14ac:dyDescent="0.15">
      <c r="D364" s="11"/>
    </row>
    <row r="365" spans="4:4" ht="13" x14ac:dyDescent="0.15">
      <c r="D365" s="11"/>
    </row>
    <row r="366" spans="4:4" ht="13" x14ac:dyDescent="0.15">
      <c r="D366" s="11"/>
    </row>
    <row r="367" spans="4:4" ht="13" x14ac:dyDescent="0.15">
      <c r="D367" s="11"/>
    </row>
    <row r="368" spans="4:4" ht="13" x14ac:dyDescent="0.15">
      <c r="D368" s="11"/>
    </row>
    <row r="369" spans="4:4" ht="13" x14ac:dyDescent="0.15">
      <c r="D369" s="11"/>
    </row>
    <row r="370" spans="4:4" ht="13" x14ac:dyDescent="0.15">
      <c r="D370" s="11"/>
    </row>
    <row r="371" spans="4:4" ht="13" x14ac:dyDescent="0.15">
      <c r="D371" s="11"/>
    </row>
    <row r="372" spans="4:4" ht="13" x14ac:dyDescent="0.15">
      <c r="D372" s="11"/>
    </row>
    <row r="373" spans="4:4" ht="13" x14ac:dyDescent="0.15">
      <c r="D373" s="11"/>
    </row>
    <row r="374" spans="4:4" ht="13" x14ac:dyDescent="0.15">
      <c r="D374" s="11"/>
    </row>
    <row r="375" spans="4:4" ht="13" x14ac:dyDescent="0.15">
      <c r="D375" s="11"/>
    </row>
    <row r="376" spans="4:4" ht="13" x14ac:dyDescent="0.15">
      <c r="D376" s="11"/>
    </row>
    <row r="377" spans="4:4" ht="13" x14ac:dyDescent="0.15">
      <c r="D377" s="11"/>
    </row>
    <row r="378" spans="4:4" ht="13" x14ac:dyDescent="0.15">
      <c r="D378" s="11"/>
    </row>
    <row r="379" spans="4:4" ht="13" x14ac:dyDescent="0.15">
      <c r="D379" s="11"/>
    </row>
    <row r="380" spans="4:4" ht="13" x14ac:dyDescent="0.15">
      <c r="D380" s="11"/>
    </row>
    <row r="381" spans="4:4" ht="13" x14ac:dyDescent="0.15">
      <c r="D381" s="11"/>
    </row>
    <row r="382" spans="4:4" ht="13" x14ac:dyDescent="0.15">
      <c r="D382" s="11"/>
    </row>
    <row r="383" spans="4:4" ht="13" x14ac:dyDescent="0.15">
      <c r="D383" s="11"/>
    </row>
    <row r="384" spans="4:4" ht="13" x14ac:dyDescent="0.15">
      <c r="D384" s="11"/>
    </row>
    <row r="385" spans="4:4" ht="13" x14ac:dyDescent="0.15">
      <c r="D385" s="11"/>
    </row>
    <row r="386" spans="4:4" ht="13" x14ac:dyDescent="0.15">
      <c r="D386" s="11"/>
    </row>
    <row r="387" spans="4:4" ht="13" x14ac:dyDescent="0.15">
      <c r="D387" s="11"/>
    </row>
    <row r="388" spans="4:4" ht="13" x14ac:dyDescent="0.15">
      <c r="D388" s="11"/>
    </row>
    <row r="389" spans="4:4" ht="13" x14ac:dyDescent="0.15">
      <c r="D389" s="11"/>
    </row>
    <row r="390" spans="4:4" ht="13" x14ac:dyDescent="0.15">
      <c r="D390" s="11"/>
    </row>
    <row r="391" spans="4:4" ht="13" x14ac:dyDescent="0.15">
      <c r="D391" s="11"/>
    </row>
    <row r="392" spans="4:4" ht="13" x14ac:dyDescent="0.15">
      <c r="D392" s="11"/>
    </row>
    <row r="393" spans="4:4" ht="13" x14ac:dyDescent="0.15">
      <c r="D393" s="11"/>
    </row>
    <row r="394" spans="4:4" ht="13" x14ac:dyDescent="0.15">
      <c r="D394" s="11"/>
    </row>
    <row r="395" spans="4:4" ht="13" x14ac:dyDescent="0.15">
      <c r="D395" s="11"/>
    </row>
    <row r="396" spans="4:4" ht="13" x14ac:dyDescent="0.15">
      <c r="D396" s="11"/>
    </row>
    <row r="397" spans="4:4" ht="13" x14ac:dyDescent="0.15">
      <c r="D397" s="11"/>
    </row>
    <row r="398" spans="4:4" ht="13" x14ac:dyDescent="0.15">
      <c r="D398" s="11"/>
    </row>
    <row r="399" spans="4:4" ht="13" x14ac:dyDescent="0.15">
      <c r="D399" s="11"/>
    </row>
    <row r="400" spans="4:4" ht="13" x14ac:dyDescent="0.15">
      <c r="D400" s="11"/>
    </row>
    <row r="401" spans="4:4" ht="13" x14ac:dyDescent="0.15">
      <c r="D401" s="11"/>
    </row>
    <row r="402" spans="4:4" ht="13" x14ac:dyDescent="0.15">
      <c r="D402" s="11"/>
    </row>
    <row r="403" spans="4:4" ht="13" x14ac:dyDescent="0.15">
      <c r="D403" s="11"/>
    </row>
    <row r="404" spans="4:4" ht="13" x14ac:dyDescent="0.15">
      <c r="D404" s="11"/>
    </row>
    <row r="405" spans="4:4" ht="13" x14ac:dyDescent="0.15">
      <c r="D405" s="11"/>
    </row>
    <row r="406" spans="4:4" ht="13" x14ac:dyDescent="0.15">
      <c r="D406" s="11"/>
    </row>
    <row r="407" spans="4:4" ht="13" x14ac:dyDescent="0.15">
      <c r="D407" s="11"/>
    </row>
    <row r="408" spans="4:4" ht="13" x14ac:dyDescent="0.15">
      <c r="D408" s="11"/>
    </row>
    <row r="409" spans="4:4" ht="13" x14ac:dyDescent="0.15">
      <c r="D409" s="11"/>
    </row>
    <row r="410" spans="4:4" ht="13" x14ac:dyDescent="0.15">
      <c r="D410" s="11"/>
    </row>
    <row r="411" spans="4:4" ht="13" x14ac:dyDescent="0.15">
      <c r="D411" s="11"/>
    </row>
    <row r="412" spans="4:4" ht="13" x14ac:dyDescent="0.15">
      <c r="D412" s="11"/>
    </row>
    <row r="413" spans="4:4" ht="13" x14ac:dyDescent="0.15">
      <c r="D413" s="11"/>
    </row>
    <row r="414" spans="4:4" ht="13" x14ac:dyDescent="0.15">
      <c r="D414" s="11"/>
    </row>
    <row r="415" spans="4:4" ht="13" x14ac:dyDescent="0.15">
      <c r="D415" s="11"/>
    </row>
    <row r="416" spans="4:4" ht="13" x14ac:dyDescent="0.15">
      <c r="D416" s="11"/>
    </row>
    <row r="417" spans="4:4" ht="13" x14ac:dyDescent="0.15">
      <c r="D417" s="11"/>
    </row>
    <row r="418" spans="4:4" ht="13" x14ac:dyDescent="0.15">
      <c r="D418" s="11"/>
    </row>
    <row r="419" spans="4:4" ht="13" x14ac:dyDescent="0.15">
      <c r="D419" s="11"/>
    </row>
    <row r="420" spans="4:4" ht="13" x14ac:dyDescent="0.15">
      <c r="D420" s="11"/>
    </row>
    <row r="421" spans="4:4" ht="13" x14ac:dyDescent="0.15">
      <c r="D421" s="11"/>
    </row>
    <row r="422" spans="4:4" ht="13" x14ac:dyDescent="0.15">
      <c r="D422" s="11"/>
    </row>
    <row r="423" spans="4:4" ht="13" x14ac:dyDescent="0.15">
      <c r="D423" s="11"/>
    </row>
    <row r="424" spans="4:4" ht="13" x14ac:dyDescent="0.15">
      <c r="D424" s="11"/>
    </row>
    <row r="425" spans="4:4" ht="13" x14ac:dyDescent="0.15">
      <c r="D425" s="11"/>
    </row>
    <row r="426" spans="4:4" ht="13" x14ac:dyDescent="0.15">
      <c r="D426" s="11"/>
    </row>
    <row r="427" spans="4:4" ht="13" x14ac:dyDescent="0.15">
      <c r="D427" s="11"/>
    </row>
    <row r="428" spans="4:4" ht="13" x14ac:dyDescent="0.15">
      <c r="D428" s="11"/>
    </row>
    <row r="429" spans="4:4" ht="13" x14ac:dyDescent="0.15">
      <c r="D429" s="11"/>
    </row>
    <row r="430" spans="4:4" ht="13" x14ac:dyDescent="0.15">
      <c r="D430" s="11"/>
    </row>
    <row r="431" spans="4:4" ht="13" x14ac:dyDescent="0.15">
      <c r="D431" s="11"/>
    </row>
    <row r="432" spans="4:4" ht="13" x14ac:dyDescent="0.15">
      <c r="D432" s="11"/>
    </row>
    <row r="433" spans="4:4" ht="13" x14ac:dyDescent="0.15">
      <c r="D433" s="11"/>
    </row>
    <row r="434" spans="4:4" ht="13" x14ac:dyDescent="0.15">
      <c r="D434" s="11"/>
    </row>
    <row r="435" spans="4:4" ht="13" x14ac:dyDescent="0.15">
      <c r="D435" s="11"/>
    </row>
    <row r="436" spans="4:4" ht="13" x14ac:dyDescent="0.15">
      <c r="D436" s="11"/>
    </row>
    <row r="437" spans="4:4" ht="13" x14ac:dyDescent="0.15">
      <c r="D437" s="11"/>
    </row>
    <row r="438" spans="4:4" ht="13" x14ac:dyDescent="0.15">
      <c r="D438" s="11"/>
    </row>
    <row r="439" spans="4:4" ht="13" x14ac:dyDescent="0.15">
      <c r="D439" s="11"/>
    </row>
    <row r="440" spans="4:4" ht="13" x14ac:dyDescent="0.15">
      <c r="D440" s="11"/>
    </row>
    <row r="441" spans="4:4" ht="13" x14ac:dyDescent="0.15">
      <c r="D441" s="11"/>
    </row>
    <row r="442" spans="4:4" ht="13" x14ac:dyDescent="0.15">
      <c r="D442" s="11"/>
    </row>
    <row r="443" spans="4:4" ht="13" x14ac:dyDescent="0.15">
      <c r="D443" s="11"/>
    </row>
    <row r="444" spans="4:4" ht="13" x14ac:dyDescent="0.15">
      <c r="D444" s="11"/>
    </row>
    <row r="445" spans="4:4" ht="13" x14ac:dyDescent="0.15">
      <c r="D445" s="11"/>
    </row>
    <row r="446" spans="4:4" ht="13" x14ac:dyDescent="0.15">
      <c r="D446" s="11"/>
    </row>
    <row r="447" spans="4:4" ht="13" x14ac:dyDescent="0.15">
      <c r="D447" s="11"/>
    </row>
    <row r="448" spans="4:4" ht="13" x14ac:dyDescent="0.15">
      <c r="D448" s="11"/>
    </row>
    <row r="449" spans="4:4" ht="13" x14ac:dyDescent="0.15">
      <c r="D449" s="11"/>
    </row>
    <row r="450" spans="4:4" ht="13" x14ac:dyDescent="0.15">
      <c r="D450" s="11"/>
    </row>
    <row r="451" spans="4:4" ht="13" x14ac:dyDescent="0.15">
      <c r="D451" s="11"/>
    </row>
    <row r="452" spans="4:4" ht="13" x14ac:dyDescent="0.15">
      <c r="D452" s="11"/>
    </row>
    <row r="453" spans="4:4" ht="13" x14ac:dyDescent="0.15">
      <c r="D453" s="11"/>
    </row>
    <row r="454" spans="4:4" ht="13" x14ac:dyDescent="0.15">
      <c r="D454" s="11"/>
    </row>
    <row r="455" spans="4:4" ht="13" x14ac:dyDescent="0.15">
      <c r="D455" s="11"/>
    </row>
    <row r="456" spans="4:4" ht="13" x14ac:dyDescent="0.15">
      <c r="D456" s="11"/>
    </row>
    <row r="457" spans="4:4" ht="13" x14ac:dyDescent="0.15">
      <c r="D457" s="11"/>
    </row>
    <row r="458" spans="4:4" ht="13" x14ac:dyDescent="0.15">
      <c r="D458" s="11"/>
    </row>
    <row r="459" spans="4:4" ht="13" x14ac:dyDescent="0.15">
      <c r="D459" s="11"/>
    </row>
    <row r="460" spans="4:4" ht="13" x14ac:dyDescent="0.15">
      <c r="D460" s="11"/>
    </row>
    <row r="461" spans="4:4" ht="13" x14ac:dyDescent="0.15">
      <c r="D461" s="11"/>
    </row>
    <row r="462" spans="4:4" ht="13" x14ac:dyDescent="0.15">
      <c r="D462" s="11"/>
    </row>
    <row r="463" spans="4:4" ht="13" x14ac:dyDescent="0.15">
      <c r="D463" s="11"/>
    </row>
    <row r="464" spans="4:4" ht="13" x14ac:dyDescent="0.15">
      <c r="D464" s="11"/>
    </row>
    <row r="465" spans="4:4" ht="13" x14ac:dyDescent="0.15">
      <c r="D465" s="11"/>
    </row>
    <row r="466" spans="4:4" ht="13" x14ac:dyDescent="0.15">
      <c r="D466" s="11"/>
    </row>
    <row r="467" spans="4:4" ht="13" x14ac:dyDescent="0.15">
      <c r="D467" s="11"/>
    </row>
    <row r="468" spans="4:4" ht="13" x14ac:dyDescent="0.15">
      <c r="D468" s="11"/>
    </row>
    <row r="469" spans="4:4" ht="13" x14ac:dyDescent="0.15">
      <c r="D469" s="11"/>
    </row>
    <row r="470" spans="4:4" ht="13" x14ac:dyDescent="0.15">
      <c r="D470" s="11"/>
    </row>
    <row r="471" spans="4:4" ht="13" x14ac:dyDescent="0.15">
      <c r="D471" s="11"/>
    </row>
    <row r="472" spans="4:4" ht="13" x14ac:dyDescent="0.15">
      <c r="D472" s="11"/>
    </row>
    <row r="473" spans="4:4" ht="13" x14ac:dyDescent="0.15">
      <c r="D473" s="11"/>
    </row>
    <row r="474" spans="4:4" ht="13" x14ac:dyDescent="0.15">
      <c r="D474" s="11"/>
    </row>
    <row r="475" spans="4:4" ht="13" x14ac:dyDescent="0.15">
      <c r="D475" s="11"/>
    </row>
    <row r="476" spans="4:4" ht="13" x14ac:dyDescent="0.15">
      <c r="D476" s="11"/>
    </row>
    <row r="477" spans="4:4" ht="13" x14ac:dyDescent="0.15">
      <c r="D477" s="11"/>
    </row>
    <row r="478" spans="4:4" ht="13" x14ac:dyDescent="0.15">
      <c r="D478" s="11"/>
    </row>
    <row r="479" spans="4:4" ht="13" x14ac:dyDescent="0.15">
      <c r="D479" s="11"/>
    </row>
    <row r="480" spans="4:4" ht="13" x14ac:dyDescent="0.15">
      <c r="D480" s="11"/>
    </row>
    <row r="481" spans="4:4" ht="13" x14ac:dyDescent="0.15">
      <c r="D481" s="11"/>
    </row>
    <row r="482" spans="4:4" ht="13" x14ac:dyDescent="0.15">
      <c r="D482" s="11"/>
    </row>
    <row r="483" spans="4:4" ht="13" x14ac:dyDescent="0.15">
      <c r="D483" s="11"/>
    </row>
    <row r="484" spans="4:4" ht="13" x14ac:dyDescent="0.15">
      <c r="D484" s="11"/>
    </row>
    <row r="485" spans="4:4" ht="13" x14ac:dyDescent="0.15">
      <c r="D485" s="11"/>
    </row>
    <row r="486" spans="4:4" ht="13" x14ac:dyDescent="0.15">
      <c r="D486" s="11"/>
    </row>
    <row r="487" spans="4:4" ht="13" x14ac:dyDescent="0.15">
      <c r="D487" s="11"/>
    </row>
    <row r="488" spans="4:4" ht="13" x14ac:dyDescent="0.15">
      <c r="D488" s="11"/>
    </row>
    <row r="489" spans="4:4" ht="13" x14ac:dyDescent="0.15">
      <c r="D489" s="11"/>
    </row>
    <row r="490" spans="4:4" ht="13" x14ac:dyDescent="0.15">
      <c r="D490" s="11"/>
    </row>
    <row r="491" spans="4:4" ht="13" x14ac:dyDescent="0.15">
      <c r="D491" s="11"/>
    </row>
    <row r="492" spans="4:4" ht="13" x14ac:dyDescent="0.15">
      <c r="D492" s="11"/>
    </row>
    <row r="493" spans="4:4" ht="13" x14ac:dyDescent="0.15">
      <c r="D493" s="11"/>
    </row>
    <row r="494" spans="4:4" ht="13" x14ac:dyDescent="0.15">
      <c r="D494" s="11"/>
    </row>
    <row r="495" spans="4:4" ht="13" x14ac:dyDescent="0.15">
      <c r="D495" s="11"/>
    </row>
    <row r="496" spans="4:4" ht="13" x14ac:dyDescent="0.15">
      <c r="D496" s="11"/>
    </row>
    <row r="497" spans="4:4" ht="13" x14ac:dyDescent="0.15">
      <c r="D497" s="11"/>
    </row>
    <row r="498" spans="4:4" ht="13" x14ac:dyDescent="0.15">
      <c r="D498" s="11"/>
    </row>
    <row r="499" spans="4:4" ht="13" x14ac:dyDescent="0.15">
      <c r="D499" s="11"/>
    </row>
    <row r="500" spans="4:4" ht="13" x14ac:dyDescent="0.15">
      <c r="D500" s="11"/>
    </row>
    <row r="501" spans="4:4" ht="13" x14ac:dyDescent="0.15">
      <c r="D501" s="11"/>
    </row>
    <row r="502" spans="4:4" ht="13" x14ac:dyDescent="0.15">
      <c r="D502" s="11"/>
    </row>
    <row r="503" spans="4:4" ht="13" x14ac:dyDescent="0.15">
      <c r="D503" s="11"/>
    </row>
    <row r="504" spans="4:4" ht="13" x14ac:dyDescent="0.15">
      <c r="D504" s="11"/>
    </row>
    <row r="505" spans="4:4" ht="13" x14ac:dyDescent="0.15">
      <c r="D505" s="11"/>
    </row>
    <row r="506" spans="4:4" ht="13" x14ac:dyDescent="0.15">
      <c r="D506" s="11"/>
    </row>
    <row r="507" spans="4:4" ht="13" x14ac:dyDescent="0.15">
      <c r="D507" s="11"/>
    </row>
    <row r="508" spans="4:4" ht="13" x14ac:dyDescent="0.15">
      <c r="D508" s="11"/>
    </row>
    <row r="509" spans="4:4" ht="13" x14ac:dyDescent="0.15">
      <c r="D509" s="11"/>
    </row>
    <row r="510" spans="4:4" ht="13" x14ac:dyDescent="0.15">
      <c r="D510" s="11"/>
    </row>
    <row r="511" spans="4:4" ht="13" x14ac:dyDescent="0.15">
      <c r="D511" s="11"/>
    </row>
    <row r="512" spans="4:4" ht="13" x14ac:dyDescent="0.15">
      <c r="D512" s="11"/>
    </row>
    <row r="513" spans="4:4" ht="13" x14ac:dyDescent="0.15">
      <c r="D513" s="11"/>
    </row>
    <row r="514" spans="4:4" ht="13" x14ac:dyDescent="0.15">
      <c r="D514" s="11"/>
    </row>
    <row r="515" spans="4:4" ht="13" x14ac:dyDescent="0.15">
      <c r="D515" s="11"/>
    </row>
    <row r="516" spans="4:4" ht="13" x14ac:dyDescent="0.15">
      <c r="D516" s="11"/>
    </row>
    <row r="517" spans="4:4" ht="13" x14ac:dyDescent="0.15">
      <c r="D517" s="11"/>
    </row>
    <row r="518" spans="4:4" ht="13" x14ac:dyDescent="0.15">
      <c r="D518" s="11"/>
    </row>
    <row r="519" spans="4:4" ht="13" x14ac:dyDescent="0.15">
      <c r="D519" s="11"/>
    </row>
    <row r="520" spans="4:4" ht="13" x14ac:dyDescent="0.15">
      <c r="D520" s="11"/>
    </row>
    <row r="521" spans="4:4" ht="13" x14ac:dyDescent="0.15">
      <c r="D521" s="11"/>
    </row>
    <row r="522" spans="4:4" ht="13" x14ac:dyDescent="0.15">
      <c r="D522" s="11"/>
    </row>
    <row r="523" spans="4:4" ht="13" x14ac:dyDescent="0.15">
      <c r="D523" s="11"/>
    </row>
    <row r="524" spans="4:4" ht="13" x14ac:dyDescent="0.15">
      <c r="D524" s="11"/>
    </row>
    <row r="525" spans="4:4" ht="13" x14ac:dyDescent="0.15">
      <c r="D525" s="11"/>
    </row>
    <row r="526" spans="4:4" ht="13" x14ac:dyDescent="0.15">
      <c r="D526" s="11"/>
    </row>
    <row r="527" spans="4:4" ht="13" x14ac:dyDescent="0.15">
      <c r="D527" s="11"/>
    </row>
    <row r="528" spans="4:4" ht="13" x14ac:dyDescent="0.15">
      <c r="D528" s="11"/>
    </row>
    <row r="529" spans="4:4" ht="13" x14ac:dyDescent="0.15">
      <c r="D529" s="11"/>
    </row>
    <row r="530" spans="4:4" ht="13" x14ac:dyDescent="0.15">
      <c r="D530" s="11"/>
    </row>
    <row r="531" spans="4:4" ht="13" x14ac:dyDescent="0.15">
      <c r="D531" s="11"/>
    </row>
    <row r="532" spans="4:4" ht="13" x14ac:dyDescent="0.15">
      <c r="D532" s="11"/>
    </row>
    <row r="533" spans="4:4" ht="13" x14ac:dyDescent="0.15">
      <c r="D533" s="11"/>
    </row>
    <row r="534" spans="4:4" ht="13" x14ac:dyDescent="0.15">
      <c r="D534" s="11"/>
    </row>
    <row r="535" spans="4:4" ht="13" x14ac:dyDescent="0.15">
      <c r="D535" s="11"/>
    </row>
    <row r="536" spans="4:4" ht="13" x14ac:dyDescent="0.15">
      <c r="D536" s="11"/>
    </row>
    <row r="537" spans="4:4" ht="13" x14ac:dyDescent="0.15">
      <c r="D537" s="11"/>
    </row>
    <row r="538" spans="4:4" ht="13" x14ac:dyDescent="0.15">
      <c r="D538" s="11"/>
    </row>
    <row r="539" spans="4:4" ht="13" x14ac:dyDescent="0.15">
      <c r="D539" s="11"/>
    </row>
    <row r="540" spans="4:4" ht="13" x14ac:dyDescent="0.15">
      <c r="D540" s="11"/>
    </row>
    <row r="541" spans="4:4" ht="13" x14ac:dyDescent="0.15">
      <c r="D541" s="11"/>
    </row>
    <row r="542" spans="4:4" ht="13" x14ac:dyDescent="0.15">
      <c r="D542" s="11"/>
    </row>
    <row r="543" spans="4:4" ht="13" x14ac:dyDescent="0.15">
      <c r="D543" s="11"/>
    </row>
    <row r="544" spans="4:4" ht="13" x14ac:dyDescent="0.15">
      <c r="D544" s="11"/>
    </row>
    <row r="545" spans="4:4" ht="13" x14ac:dyDescent="0.15">
      <c r="D545" s="11"/>
    </row>
    <row r="546" spans="4:4" ht="13" x14ac:dyDescent="0.15">
      <c r="D546" s="11"/>
    </row>
    <row r="547" spans="4:4" ht="13" x14ac:dyDescent="0.15">
      <c r="D547" s="11"/>
    </row>
    <row r="548" spans="4:4" ht="13" x14ac:dyDescent="0.15">
      <c r="D548" s="11"/>
    </row>
    <row r="549" spans="4:4" ht="13" x14ac:dyDescent="0.15">
      <c r="D549" s="11"/>
    </row>
    <row r="550" spans="4:4" ht="13" x14ac:dyDescent="0.15">
      <c r="D550" s="11"/>
    </row>
    <row r="551" spans="4:4" ht="13" x14ac:dyDescent="0.15">
      <c r="D551" s="11"/>
    </row>
    <row r="552" spans="4:4" ht="13" x14ac:dyDescent="0.15">
      <c r="D552" s="11"/>
    </row>
    <row r="553" spans="4:4" ht="13" x14ac:dyDescent="0.15">
      <c r="D553" s="11"/>
    </row>
    <row r="554" spans="4:4" ht="13" x14ac:dyDescent="0.15">
      <c r="D554" s="11"/>
    </row>
    <row r="555" spans="4:4" ht="13" x14ac:dyDescent="0.15">
      <c r="D555" s="11"/>
    </row>
    <row r="556" spans="4:4" ht="13" x14ac:dyDescent="0.15">
      <c r="D556" s="11"/>
    </row>
    <row r="557" spans="4:4" ht="13" x14ac:dyDescent="0.15">
      <c r="D557" s="11"/>
    </row>
    <row r="558" spans="4:4" ht="13" x14ac:dyDescent="0.15">
      <c r="D558" s="11"/>
    </row>
    <row r="559" spans="4:4" ht="13" x14ac:dyDescent="0.15">
      <c r="D559" s="11"/>
    </row>
    <row r="560" spans="4:4" ht="13" x14ac:dyDescent="0.15">
      <c r="D560" s="11"/>
    </row>
    <row r="561" spans="4:4" ht="13" x14ac:dyDescent="0.15">
      <c r="D561" s="11"/>
    </row>
    <row r="562" spans="4:4" ht="13" x14ac:dyDescent="0.15">
      <c r="D562" s="11"/>
    </row>
    <row r="563" spans="4:4" ht="13" x14ac:dyDescent="0.15">
      <c r="D563" s="11"/>
    </row>
    <row r="564" spans="4:4" ht="13" x14ac:dyDescent="0.15">
      <c r="D564" s="11"/>
    </row>
    <row r="565" spans="4:4" ht="13" x14ac:dyDescent="0.15">
      <c r="D565" s="11"/>
    </row>
    <row r="566" spans="4:4" ht="13" x14ac:dyDescent="0.15">
      <c r="D566" s="11"/>
    </row>
    <row r="567" spans="4:4" ht="13" x14ac:dyDescent="0.15">
      <c r="D567" s="11"/>
    </row>
    <row r="568" spans="4:4" ht="13" x14ac:dyDescent="0.15">
      <c r="D568" s="11"/>
    </row>
    <row r="569" spans="4:4" ht="13" x14ac:dyDescent="0.15">
      <c r="D569" s="11"/>
    </row>
    <row r="570" spans="4:4" ht="13" x14ac:dyDescent="0.15">
      <c r="D570" s="11"/>
    </row>
    <row r="571" spans="4:4" ht="13" x14ac:dyDescent="0.15">
      <c r="D571" s="11"/>
    </row>
    <row r="572" spans="4:4" ht="13" x14ac:dyDescent="0.15">
      <c r="D572" s="11"/>
    </row>
    <row r="573" spans="4:4" ht="13" x14ac:dyDescent="0.15">
      <c r="D573" s="11"/>
    </row>
    <row r="574" spans="4:4" ht="13" x14ac:dyDescent="0.15">
      <c r="D574" s="11"/>
    </row>
    <row r="575" spans="4:4" ht="13" x14ac:dyDescent="0.15">
      <c r="D575" s="11"/>
    </row>
    <row r="576" spans="4:4" ht="13" x14ac:dyDescent="0.15">
      <c r="D576" s="11"/>
    </row>
    <row r="577" spans="4:4" ht="13" x14ac:dyDescent="0.15">
      <c r="D577" s="11"/>
    </row>
    <row r="578" spans="4:4" ht="13" x14ac:dyDescent="0.15">
      <c r="D578" s="11"/>
    </row>
    <row r="579" spans="4:4" ht="13" x14ac:dyDescent="0.15">
      <c r="D579" s="11"/>
    </row>
    <row r="580" spans="4:4" ht="13" x14ac:dyDescent="0.15">
      <c r="D580" s="11"/>
    </row>
    <row r="581" spans="4:4" ht="13" x14ac:dyDescent="0.15">
      <c r="D581" s="11"/>
    </row>
    <row r="582" spans="4:4" ht="13" x14ac:dyDescent="0.15">
      <c r="D582" s="11"/>
    </row>
    <row r="583" spans="4:4" ht="13" x14ac:dyDescent="0.15">
      <c r="D583" s="11"/>
    </row>
    <row r="584" spans="4:4" ht="13" x14ac:dyDescent="0.15">
      <c r="D584" s="11"/>
    </row>
    <row r="585" spans="4:4" ht="13" x14ac:dyDescent="0.15">
      <c r="D585" s="11"/>
    </row>
    <row r="586" spans="4:4" ht="13" x14ac:dyDescent="0.15">
      <c r="D586" s="11"/>
    </row>
    <row r="587" spans="4:4" ht="13" x14ac:dyDescent="0.15">
      <c r="D587" s="11"/>
    </row>
    <row r="588" spans="4:4" ht="13" x14ac:dyDescent="0.15">
      <c r="D588" s="11"/>
    </row>
    <row r="589" spans="4:4" ht="13" x14ac:dyDescent="0.15">
      <c r="D589" s="11"/>
    </row>
    <row r="590" spans="4:4" ht="13" x14ac:dyDescent="0.15">
      <c r="D590" s="11"/>
    </row>
    <row r="591" spans="4:4" ht="13" x14ac:dyDescent="0.15">
      <c r="D591" s="11"/>
    </row>
    <row r="592" spans="4:4" ht="13" x14ac:dyDescent="0.15">
      <c r="D592" s="11"/>
    </row>
    <row r="593" spans="4:4" ht="13" x14ac:dyDescent="0.15">
      <c r="D593" s="11"/>
    </row>
    <row r="594" spans="4:4" ht="13" x14ac:dyDescent="0.15">
      <c r="D594" s="11"/>
    </row>
    <row r="595" spans="4:4" ht="13" x14ac:dyDescent="0.15">
      <c r="D595" s="11"/>
    </row>
    <row r="596" spans="4:4" ht="13" x14ac:dyDescent="0.15">
      <c r="D596" s="11"/>
    </row>
    <row r="597" spans="4:4" ht="13" x14ac:dyDescent="0.15">
      <c r="D597" s="11"/>
    </row>
    <row r="598" spans="4:4" ht="13" x14ac:dyDescent="0.15">
      <c r="D598" s="11"/>
    </row>
    <row r="599" spans="4:4" ht="13" x14ac:dyDescent="0.15">
      <c r="D599" s="11"/>
    </row>
    <row r="600" spans="4:4" ht="13" x14ac:dyDescent="0.15">
      <c r="D600" s="11"/>
    </row>
    <row r="601" spans="4:4" ht="13" x14ac:dyDescent="0.15">
      <c r="D601" s="11"/>
    </row>
    <row r="602" spans="4:4" ht="13" x14ac:dyDescent="0.15">
      <c r="D602" s="11"/>
    </row>
    <row r="603" spans="4:4" ht="13" x14ac:dyDescent="0.15">
      <c r="D603" s="11"/>
    </row>
    <row r="604" spans="4:4" ht="13" x14ac:dyDescent="0.15">
      <c r="D604" s="11"/>
    </row>
    <row r="605" spans="4:4" ht="13" x14ac:dyDescent="0.15">
      <c r="D605" s="11"/>
    </row>
    <row r="606" spans="4:4" ht="13" x14ac:dyDescent="0.15">
      <c r="D606" s="11"/>
    </row>
    <row r="607" spans="4:4" ht="13" x14ac:dyDescent="0.15">
      <c r="D607" s="11"/>
    </row>
    <row r="608" spans="4:4" ht="13" x14ac:dyDescent="0.15">
      <c r="D608" s="11"/>
    </row>
    <row r="609" spans="4:4" ht="13" x14ac:dyDescent="0.15">
      <c r="D609" s="11"/>
    </row>
    <row r="610" spans="4:4" ht="13" x14ac:dyDescent="0.15">
      <c r="D610" s="11"/>
    </row>
    <row r="611" spans="4:4" ht="13" x14ac:dyDescent="0.15">
      <c r="D611" s="11"/>
    </row>
    <row r="612" spans="4:4" ht="13" x14ac:dyDescent="0.15">
      <c r="D612" s="11"/>
    </row>
    <row r="613" spans="4:4" ht="13" x14ac:dyDescent="0.15">
      <c r="D613" s="11"/>
    </row>
    <row r="614" spans="4:4" ht="13" x14ac:dyDescent="0.15">
      <c r="D614" s="11"/>
    </row>
    <row r="615" spans="4:4" ht="13" x14ac:dyDescent="0.15">
      <c r="D615" s="11"/>
    </row>
    <row r="616" spans="4:4" ht="13" x14ac:dyDescent="0.15">
      <c r="D616" s="11"/>
    </row>
    <row r="617" spans="4:4" ht="13" x14ac:dyDescent="0.15">
      <c r="D617" s="11"/>
    </row>
    <row r="618" spans="4:4" ht="13" x14ac:dyDescent="0.15">
      <c r="D618" s="11"/>
    </row>
    <row r="619" spans="4:4" ht="13" x14ac:dyDescent="0.15">
      <c r="D619" s="11"/>
    </row>
    <row r="620" spans="4:4" ht="13" x14ac:dyDescent="0.15">
      <c r="D620" s="11"/>
    </row>
    <row r="621" spans="4:4" ht="13" x14ac:dyDescent="0.15">
      <c r="D621" s="11"/>
    </row>
    <row r="622" spans="4:4" ht="13" x14ac:dyDescent="0.15">
      <c r="D622" s="11"/>
    </row>
    <row r="623" spans="4:4" ht="13" x14ac:dyDescent="0.15">
      <c r="D623" s="11"/>
    </row>
    <row r="624" spans="4:4" ht="13" x14ac:dyDescent="0.15">
      <c r="D624" s="11"/>
    </row>
    <row r="625" spans="4:4" ht="13" x14ac:dyDescent="0.15">
      <c r="D625" s="11"/>
    </row>
    <row r="626" spans="4:4" ht="13" x14ac:dyDescent="0.15">
      <c r="D626" s="11"/>
    </row>
    <row r="627" spans="4:4" ht="13" x14ac:dyDescent="0.15">
      <c r="D627" s="11"/>
    </row>
    <row r="628" spans="4:4" ht="13" x14ac:dyDescent="0.15">
      <c r="D628" s="11"/>
    </row>
    <row r="629" spans="4:4" ht="13" x14ac:dyDescent="0.15">
      <c r="D629" s="11"/>
    </row>
    <row r="630" spans="4:4" ht="13" x14ac:dyDescent="0.15">
      <c r="D630" s="11"/>
    </row>
    <row r="631" spans="4:4" ht="13" x14ac:dyDescent="0.15">
      <c r="D631" s="11"/>
    </row>
    <row r="632" spans="4:4" ht="13" x14ac:dyDescent="0.15">
      <c r="D632" s="11"/>
    </row>
    <row r="633" spans="4:4" ht="13" x14ac:dyDescent="0.15">
      <c r="D633" s="11"/>
    </row>
    <row r="634" spans="4:4" ht="13" x14ac:dyDescent="0.15">
      <c r="D634" s="11"/>
    </row>
    <row r="635" spans="4:4" ht="13" x14ac:dyDescent="0.15">
      <c r="D635" s="11"/>
    </row>
    <row r="636" spans="4:4" ht="13" x14ac:dyDescent="0.15">
      <c r="D636" s="11"/>
    </row>
    <row r="637" spans="4:4" ht="13" x14ac:dyDescent="0.15">
      <c r="D637" s="11"/>
    </row>
    <row r="638" spans="4:4" ht="13" x14ac:dyDescent="0.15">
      <c r="D638" s="11"/>
    </row>
    <row r="639" spans="4:4" ht="13" x14ac:dyDescent="0.15">
      <c r="D639" s="11"/>
    </row>
    <row r="640" spans="4:4" ht="13" x14ac:dyDescent="0.15">
      <c r="D640" s="11"/>
    </row>
    <row r="641" spans="4:4" ht="13" x14ac:dyDescent="0.15">
      <c r="D641" s="11"/>
    </row>
    <row r="642" spans="4:4" ht="13" x14ac:dyDescent="0.15">
      <c r="D642" s="11"/>
    </row>
    <row r="643" spans="4:4" ht="13" x14ac:dyDescent="0.15">
      <c r="D643" s="11"/>
    </row>
    <row r="644" spans="4:4" ht="13" x14ac:dyDescent="0.15">
      <c r="D644" s="11"/>
    </row>
    <row r="645" spans="4:4" ht="13" x14ac:dyDescent="0.15">
      <c r="D645" s="11"/>
    </row>
    <row r="646" spans="4:4" ht="13" x14ac:dyDescent="0.15">
      <c r="D646" s="11"/>
    </row>
    <row r="647" spans="4:4" ht="13" x14ac:dyDescent="0.15">
      <c r="D647" s="11"/>
    </row>
    <row r="648" spans="4:4" ht="13" x14ac:dyDescent="0.15">
      <c r="D648" s="11"/>
    </row>
    <row r="649" spans="4:4" ht="13" x14ac:dyDescent="0.15">
      <c r="D649" s="11"/>
    </row>
    <row r="650" spans="4:4" ht="13" x14ac:dyDescent="0.15">
      <c r="D650" s="11"/>
    </row>
    <row r="651" spans="4:4" ht="13" x14ac:dyDescent="0.15">
      <c r="D651" s="11"/>
    </row>
    <row r="652" spans="4:4" ht="13" x14ac:dyDescent="0.15">
      <c r="D652" s="11"/>
    </row>
    <row r="653" spans="4:4" ht="13" x14ac:dyDescent="0.15">
      <c r="D653" s="11"/>
    </row>
    <row r="654" spans="4:4" ht="13" x14ac:dyDescent="0.15">
      <c r="D654" s="11"/>
    </row>
    <row r="655" spans="4:4" ht="13" x14ac:dyDescent="0.15">
      <c r="D655" s="11"/>
    </row>
    <row r="656" spans="4:4" ht="13" x14ac:dyDescent="0.15">
      <c r="D656" s="11"/>
    </row>
    <row r="657" spans="4:4" ht="13" x14ac:dyDescent="0.15">
      <c r="D657" s="11"/>
    </row>
    <row r="658" spans="4:4" ht="13" x14ac:dyDescent="0.15">
      <c r="D658" s="11"/>
    </row>
    <row r="659" spans="4:4" ht="13" x14ac:dyDescent="0.15">
      <c r="D659" s="11"/>
    </row>
    <row r="660" spans="4:4" ht="13" x14ac:dyDescent="0.15">
      <c r="D660" s="11"/>
    </row>
    <row r="661" spans="4:4" ht="13" x14ac:dyDescent="0.15">
      <c r="D661" s="11"/>
    </row>
    <row r="662" spans="4:4" ht="13" x14ac:dyDescent="0.15">
      <c r="D662" s="11"/>
    </row>
    <row r="663" spans="4:4" ht="13" x14ac:dyDescent="0.15">
      <c r="D663" s="11"/>
    </row>
    <row r="664" spans="4:4" ht="13" x14ac:dyDescent="0.15">
      <c r="D664" s="11"/>
    </row>
    <row r="665" spans="4:4" ht="13" x14ac:dyDescent="0.15">
      <c r="D665" s="11"/>
    </row>
    <row r="666" spans="4:4" ht="13" x14ac:dyDescent="0.15">
      <c r="D666" s="11"/>
    </row>
    <row r="667" spans="4:4" ht="13" x14ac:dyDescent="0.15">
      <c r="D667" s="11"/>
    </row>
    <row r="668" spans="4:4" ht="13" x14ac:dyDescent="0.15">
      <c r="D668" s="11"/>
    </row>
    <row r="669" spans="4:4" ht="13" x14ac:dyDescent="0.15">
      <c r="D669" s="11"/>
    </row>
    <row r="670" spans="4:4" ht="13" x14ac:dyDescent="0.15">
      <c r="D670" s="11"/>
    </row>
    <row r="671" spans="4:4" ht="13" x14ac:dyDescent="0.15">
      <c r="D671" s="11"/>
    </row>
    <row r="672" spans="4:4" ht="13" x14ac:dyDescent="0.15">
      <c r="D672" s="11"/>
    </row>
    <row r="673" spans="4:4" ht="13" x14ac:dyDescent="0.15">
      <c r="D673" s="11"/>
    </row>
    <row r="674" spans="4:4" ht="13" x14ac:dyDescent="0.15">
      <c r="D674" s="11"/>
    </row>
    <row r="675" spans="4:4" ht="13" x14ac:dyDescent="0.15">
      <c r="D675" s="11"/>
    </row>
    <row r="676" spans="4:4" ht="13" x14ac:dyDescent="0.15">
      <c r="D676" s="11"/>
    </row>
    <row r="677" spans="4:4" ht="13" x14ac:dyDescent="0.15">
      <c r="D677" s="11"/>
    </row>
    <row r="678" spans="4:4" ht="13" x14ac:dyDescent="0.15">
      <c r="D678" s="11"/>
    </row>
    <row r="679" spans="4:4" ht="13" x14ac:dyDescent="0.15">
      <c r="D679" s="11"/>
    </row>
    <row r="680" spans="4:4" ht="13" x14ac:dyDescent="0.15">
      <c r="D680" s="11"/>
    </row>
    <row r="681" spans="4:4" ht="13" x14ac:dyDescent="0.15">
      <c r="D681" s="11"/>
    </row>
    <row r="682" spans="4:4" ht="13" x14ac:dyDescent="0.15">
      <c r="D682" s="11"/>
    </row>
    <row r="683" spans="4:4" ht="13" x14ac:dyDescent="0.15">
      <c r="D683" s="11"/>
    </row>
    <row r="684" spans="4:4" ht="13" x14ac:dyDescent="0.15">
      <c r="D684" s="11"/>
    </row>
    <row r="685" spans="4:4" ht="13" x14ac:dyDescent="0.15">
      <c r="D685" s="11"/>
    </row>
    <row r="686" spans="4:4" ht="13" x14ac:dyDescent="0.15">
      <c r="D686" s="11"/>
    </row>
    <row r="687" spans="4:4" ht="13" x14ac:dyDescent="0.15">
      <c r="D687" s="11"/>
    </row>
    <row r="688" spans="4:4" ht="13" x14ac:dyDescent="0.15">
      <c r="D688" s="11"/>
    </row>
    <row r="689" spans="4:4" ht="13" x14ac:dyDescent="0.15">
      <c r="D689" s="11"/>
    </row>
    <row r="690" spans="4:4" ht="13" x14ac:dyDescent="0.15">
      <c r="D690" s="11"/>
    </row>
    <row r="691" spans="4:4" ht="13" x14ac:dyDescent="0.15">
      <c r="D691" s="11"/>
    </row>
    <row r="692" spans="4:4" ht="13" x14ac:dyDescent="0.15">
      <c r="D692" s="11"/>
    </row>
    <row r="693" spans="4:4" ht="13" x14ac:dyDescent="0.15">
      <c r="D693" s="11"/>
    </row>
    <row r="694" spans="4:4" ht="13" x14ac:dyDescent="0.15">
      <c r="D694" s="11"/>
    </row>
    <row r="695" spans="4:4" ht="13" x14ac:dyDescent="0.15">
      <c r="D695" s="11"/>
    </row>
    <row r="696" spans="4:4" ht="13" x14ac:dyDescent="0.15">
      <c r="D696" s="11"/>
    </row>
    <row r="697" spans="4:4" ht="13" x14ac:dyDescent="0.15">
      <c r="D697" s="11"/>
    </row>
    <row r="698" spans="4:4" ht="13" x14ac:dyDescent="0.15">
      <c r="D698" s="11"/>
    </row>
    <row r="699" spans="4:4" ht="13" x14ac:dyDescent="0.15">
      <c r="D699" s="11"/>
    </row>
    <row r="700" spans="4:4" ht="13" x14ac:dyDescent="0.15">
      <c r="D700" s="11"/>
    </row>
    <row r="701" spans="4:4" ht="13" x14ac:dyDescent="0.15">
      <c r="D701" s="11"/>
    </row>
    <row r="702" spans="4:4" ht="13" x14ac:dyDescent="0.15">
      <c r="D702" s="11"/>
    </row>
    <row r="703" spans="4:4" ht="13" x14ac:dyDescent="0.15">
      <c r="D703" s="11"/>
    </row>
    <row r="704" spans="4:4" ht="13" x14ac:dyDescent="0.15">
      <c r="D704" s="11"/>
    </row>
    <row r="705" spans="4:4" ht="13" x14ac:dyDescent="0.15">
      <c r="D705" s="11"/>
    </row>
    <row r="706" spans="4:4" ht="13" x14ac:dyDescent="0.15">
      <c r="D706" s="11"/>
    </row>
    <row r="707" spans="4:4" ht="13" x14ac:dyDescent="0.15">
      <c r="D707" s="11"/>
    </row>
    <row r="708" spans="4:4" ht="13" x14ac:dyDescent="0.15">
      <c r="D708" s="11"/>
    </row>
    <row r="709" spans="4:4" ht="13" x14ac:dyDescent="0.15">
      <c r="D709" s="11"/>
    </row>
    <row r="710" spans="4:4" ht="13" x14ac:dyDescent="0.15">
      <c r="D710" s="11"/>
    </row>
    <row r="711" spans="4:4" ht="13" x14ac:dyDescent="0.15">
      <c r="D711" s="11"/>
    </row>
    <row r="712" spans="4:4" ht="13" x14ac:dyDescent="0.15">
      <c r="D712" s="11"/>
    </row>
    <row r="713" spans="4:4" ht="13" x14ac:dyDescent="0.15">
      <c r="D713" s="11"/>
    </row>
    <row r="714" spans="4:4" ht="13" x14ac:dyDescent="0.15">
      <c r="D714" s="11"/>
    </row>
    <row r="715" spans="4:4" ht="13" x14ac:dyDescent="0.15">
      <c r="D715" s="11"/>
    </row>
    <row r="716" spans="4:4" ht="13" x14ac:dyDescent="0.15">
      <c r="D716" s="11"/>
    </row>
    <row r="717" spans="4:4" ht="13" x14ac:dyDescent="0.15">
      <c r="D717" s="11"/>
    </row>
    <row r="718" spans="4:4" ht="13" x14ac:dyDescent="0.15">
      <c r="D718" s="11"/>
    </row>
    <row r="719" spans="4:4" ht="13" x14ac:dyDescent="0.15">
      <c r="D719" s="11"/>
    </row>
    <row r="720" spans="4:4" ht="13" x14ac:dyDescent="0.15">
      <c r="D720" s="11"/>
    </row>
    <row r="721" spans="4:4" ht="13" x14ac:dyDescent="0.15">
      <c r="D721" s="11"/>
    </row>
    <row r="722" spans="4:4" ht="13" x14ac:dyDescent="0.15">
      <c r="D722" s="11"/>
    </row>
    <row r="723" spans="4:4" ht="13" x14ac:dyDescent="0.15">
      <c r="D723" s="11"/>
    </row>
    <row r="724" spans="4:4" ht="13" x14ac:dyDescent="0.15">
      <c r="D724" s="11"/>
    </row>
    <row r="725" spans="4:4" ht="13" x14ac:dyDescent="0.15">
      <c r="D725" s="11"/>
    </row>
    <row r="726" spans="4:4" ht="13" x14ac:dyDescent="0.15">
      <c r="D726" s="11"/>
    </row>
    <row r="727" spans="4:4" ht="13" x14ac:dyDescent="0.15">
      <c r="D727" s="11"/>
    </row>
    <row r="728" spans="4:4" ht="13" x14ac:dyDescent="0.15">
      <c r="D728" s="11"/>
    </row>
    <row r="729" spans="4:4" ht="13" x14ac:dyDescent="0.15">
      <c r="D729" s="11"/>
    </row>
    <row r="730" spans="4:4" ht="13" x14ac:dyDescent="0.15">
      <c r="D730" s="11"/>
    </row>
    <row r="731" spans="4:4" ht="13" x14ac:dyDescent="0.15">
      <c r="D731" s="11"/>
    </row>
    <row r="732" spans="4:4" ht="13" x14ac:dyDescent="0.15">
      <c r="D732" s="11"/>
    </row>
    <row r="733" spans="4:4" ht="13" x14ac:dyDescent="0.15">
      <c r="D733" s="11"/>
    </row>
    <row r="734" spans="4:4" ht="13" x14ac:dyDescent="0.15">
      <c r="D734" s="11"/>
    </row>
    <row r="735" spans="4:4" ht="13" x14ac:dyDescent="0.15">
      <c r="D735" s="11"/>
    </row>
    <row r="736" spans="4:4" ht="13" x14ac:dyDescent="0.15">
      <c r="D736" s="11"/>
    </row>
    <row r="737" spans="4:4" ht="13" x14ac:dyDescent="0.15">
      <c r="D737" s="11"/>
    </row>
    <row r="738" spans="4:4" ht="13" x14ac:dyDescent="0.15">
      <c r="D738" s="11"/>
    </row>
    <row r="739" spans="4:4" ht="13" x14ac:dyDescent="0.15">
      <c r="D739" s="11"/>
    </row>
    <row r="740" spans="4:4" ht="13" x14ac:dyDescent="0.15">
      <c r="D740" s="11"/>
    </row>
    <row r="741" spans="4:4" ht="13" x14ac:dyDescent="0.15">
      <c r="D741" s="11"/>
    </row>
    <row r="742" spans="4:4" ht="13" x14ac:dyDescent="0.15">
      <c r="D742" s="11"/>
    </row>
    <row r="743" spans="4:4" ht="13" x14ac:dyDescent="0.15">
      <c r="D743" s="11"/>
    </row>
    <row r="744" spans="4:4" ht="13" x14ac:dyDescent="0.15">
      <c r="D744" s="11"/>
    </row>
    <row r="745" spans="4:4" ht="13" x14ac:dyDescent="0.15">
      <c r="D745" s="11"/>
    </row>
    <row r="746" spans="4:4" ht="13" x14ac:dyDescent="0.15">
      <c r="D746" s="11"/>
    </row>
    <row r="747" spans="4:4" ht="13" x14ac:dyDescent="0.15">
      <c r="D747" s="11"/>
    </row>
    <row r="748" spans="4:4" ht="13" x14ac:dyDescent="0.15">
      <c r="D748" s="11"/>
    </row>
    <row r="749" spans="4:4" ht="13" x14ac:dyDescent="0.15">
      <c r="D749" s="11"/>
    </row>
    <row r="750" spans="4:4" ht="13" x14ac:dyDescent="0.15">
      <c r="D750" s="11"/>
    </row>
    <row r="751" spans="4:4" ht="13" x14ac:dyDescent="0.15">
      <c r="D751" s="11"/>
    </row>
    <row r="752" spans="4:4" ht="13" x14ac:dyDescent="0.15">
      <c r="D752" s="11"/>
    </row>
    <row r="753" spans="4:4" ht="13" x14ac:dyDescent="0.15">
      <c r="D753" s="11"/>
    </row>
    <row r="754" spans="4:4" ht="13" x14ac:dyDescent="0.15">
      <c r="D754" s="11"/>
    </row>
    <row r="755" spans="4:4" ht="13" x14ac:dyDescent="0.15">
      <c r="D755" s="11"/>
    </row>
    <row r="756" spans="4:4" ht="13" x14ac:dyDescent="0.15">
      <c r="D756" s="11"/>
    </row>
    <row r="757" spans="4:4" ht="13" x14ac:dyDescent="0.15">
      <c r="D757" s="11"/>
    </row>
    <row r="758" spans="4:4" ht="13" x14ac:dyDescent="0.15">
      <c r="D758" s="11"/>
    </row>
    <row r="759" spans="4:4" ht="13" x14ac:dyDescent="0.15">
      <c r="D759" s="11"/>
    </row>
    <row r="760" spans="4:4" ht="13" x14ac:dyDescent="0.15">
      <c r="D760" s="11"/>
    </row>
    <row r="761" spans="4:4" ht="13" x14ac:dyDescent="0.15">
      <c r="D761" s="11"/>
    </row>
    <row r="762" spans="4:4" ht="13" x14ac:dyDescent="0.15">
      <c r="D762" s="11"/>
    </row>
    <row r="763" spans="4:4" ht="13" x14ac:dyDescent="0.15">
      <c r="D763" s="11"/>
    </row>
    <row r="764" spans="4:4" ht="13" x14ac:dyDescent="0.15">
      <c r="D764" s="11"/>
    </row>
    <row r="765" spans="4:4" ht="13" x14ac:dyDescent="0.15">
      <c r="D765" s="11"/>
    </row>
    <row r="766" spans="4:4" ht="13" x14ac:dyDescent="0.15">
      <c r="D766" s="11"/>
    </row>
    <row r="767" spans="4:4" ht="13" x14ac:dyDescent="0.15">
      <c r="D767" s="11"/>
    </row>
    <row r="768" spans="4:4" ht="13" x14ac:dyDescent="0.15">
      <c r="D768" s="11"/>
    </row>
    <row r="769" spans="4:4" ht="13" x14ac:dyDescent="0.15">
      <c r="D769" s="11"/>
    </row>
    <row r="770" spans="4:4" ht="13" x14ac:dyDescent="0.15">
      <c r="D770" s="11"/>
    </row>
    <row r="771" spans="4:4" ht="13" x14ac:dyDescent="0.15">
      <c r="D771" s="11"/>
    </row>
    <row r="772" spans="4:4" ht="13" x14ac:dyDescent="0.15">
      <c r="D772" s="11"/>
    </row>
    <row r="773" spans="4:4" ht="13" x14ac:dyDescent="0.15">
      <c r="D773" s="11"/>
    </row>
    <row r="774" spans="4:4" ht="13" x14ac:dyDescent="0.15">
      <c r="D774" s="11"/>
    </row>
    <row r="775" spans="4:4" ht="13" x14ac:dyDescent="0.15">
      <c r="D775" s="11"/>
    </row>
    <row r="776" spans="4:4" ht="13" x14ac:dyDescent="0.15">
      <c r="D776" s="11"/>
    </row>
    <row r="777" spans="4:4" ht="13" x14ac:dyDescent="0.15">
      <c r="D777" s="11"/>
    </row>
    <row r="778" spans="4:4" ht="13" x14ac:dyDescent="0.15">
      <c r="D778" s="11"/>
    </row>
    <row r="779" spans="4:4" ht="13" x14ac:dyDescent="0.15">
      <c r="D779" s="11"/>
    </row>
    <row r="780" spans="4:4" ht="13" x14ac:dyDescent="0.15">
      <c r="D780" s="11"/>
    </row>
    <row r="781" spans="4:4" ht="13" x14ac:dyDescent="0.15">
      <c r="D781" s="11"/>
    </row>
    <row r="782" spans="4:4" ht="13" x14ac:dyDescent="0.15">
      <c r="D782" s="11"/>
    </row>
    <row r="783" spans="4:4" ht="13" x14ac:dyDescent="0.15">
      <c r="D783" s="11"/>
    </row>
    <row r="784" spans="4:4" ht="13" x14ac:dyDescent="0.15">
      <c r="D784" s="11"/>
    </row>
    <row r="785" spans="4:4" ht="13" x14ac:dyDescent="0.15">
      <c r="D785" s="11"/>
    </row>
    <row r="786" spans="4:4" ht="13" x14ac:dyDescent="0.15">
      <c r="D786" s="11"/>
    </row>
    <row r="787" spans="4:4" ht="13" x14ac:dyDescent="0.15">
      <c r="D787" s="11"/>
    </row>
    <row r="788" spans="4:4" ht="13" x14ac:dyDescent="0.15">
      <c r="D788" s="11"/>
    </row>
    <row r="789" spans="4:4" ht="13" x14ac:dyDescent="0.15">
      <c r="D789" s="11"/>
    </row>
    <row r="790" spans="4:4" ht="13" x14ac:dyDescent="0.15">
      <c r="D790" s="11"/>
    </row>
    <row r="791" spans="4:4" ht="13" x14ac:dyDescent="0.15">
      <c r="D791" s="11"/>
    </row>
    <row r="792" spans="4:4" ht="13" x14ac:dyDescent="0.15">
      <c r="D792" s="11"/>
    </row>
    <row r="793" spans="4:4" ht="13" x14ac:dyDescent="0.15">
      <c r="D793" s="11"/>
    </row>
    <row r="794" spans="4:4" ht="13" x14ac:dyDescent="0.15">
      <c r="D794" s="11"/>
    </row>
    <row r="795" spans="4:4" ht="13" x14ac:dyDescent="0.15">
      <c r="D795" s="11"/>
    </row>
    <row r="796" spans="4:4" ht="13" x14ac:dyDescent="0.15">
      <c r="D796" s="11"/>
    </row>
    <row r="797" spans="4:4" ht="13" x14ac:dyDescent="0.15">
      <c r="D797" s="11"/>
    </row>
    <row r="798" spans="4:4" ht="13" x14ac:dyDescent="0.15">
      <c r="D798" s="11"/>
    </row>
    <row r="799" spans="4:4" ht="13" x14ac:dyDescent="0.15">
      <c r="D799" s="11"/>
    </row>
    <row r="800" spans="4:4" ht="13" x14ac:dyDescent="0.15">
      <c r="D800" s="11"/>
    </row>
    <row r="801" spans="4:4" ht="13" x14ac:dyDescent="0.15">
      <c r="D801" s="11"/>
    </row>
    <row r="802" spans="4:4" ht="13" x14ac:dyDescent="0.15">
      <c r="D802" s="11"/>
    </row>
    <row r="803" spans="4:4" ht="13" x14ac:dyDescent="0.15">
      <c r="D803" s="11"/>
    </row>
    <row r="804" spans="4:4" ht="13" x14ac:dyDescent="0.15">
      <c r="D804" s="11"/>
    </row>
    <row r="805" spans="4:4" ht="13" x14ac:dyDescent="0.15">
      <c r="D805" s="11"/>
    </row>
    <row r="806" spans="4:4" ht="13" x14ac:dyDescent="0.15">
      <c r="D806" s="11"/>
    </row>
    <row r="807" spans="4:4" ht="13" x14ac:dyDescent="0.15">
      <c r="D807" s="11"/>
    </row>
    <row r="808" spans="4:4" ht="13" x14ac:dyDescent="0.15">
      <c r="D808" s="11"/>
    </row>
    <row r="809" spans="4:4" ht="13" x14ac:dyDescent="0.15">
      <c r="D809" s="11"/>
    </row>
    <row r="810" spans="4:4" ht="13" x14ac:dyDescent="0.15">
      <c r="D810" s="11"/>
    </row>
    <row r="811" spans="4:4" ht="13" x14ac:dyDescent="0.15">
      <c r="D811" s="11"/>
    </row>
    <row r="812" spans="4:4" ht="13" x14ac:dyDescent="0.15">
      <c r="D812" s="11"/>
    </row>
    <row r="813" spans="4:4" ht="13" x14ac:dyDescent="0.15">
      <c r="D813" s="11"/>
    </row>
    <row r="814" spans="4:4" ht="13" x14ac:dyDescent="0.15">
      <c r="D814" s="11"/>
    </row>
    <row r="815" spans="4:4" ht="13" x14ac:dyDescent="0.15">
      <c r="D815" s="11"/>
    </row>
    <row r="816" spans="4:4" ht="13" x14ac:dyDescent="0.15">
      <c r="D816" s="11"/>
    </row>
    <row r="817" spans="4:4" ht="13" x14ac:dyDescent="0.15">
      <c r="D817" s="11"/>
    </row>
    <row r="818" spans="4:4" ht="13" x14ac:dyDescent="0.15">
      <c r="D818" s="11"/>
    </row>
    <row r="819" spans="4:4" ht="13" x14ac:dyDescent="0.15">
      <c r="D819" s="11"/>
    </row>
    <row r="820" spans="4:4" ht="13" x14ac:dyDescent="0.15">
      <c r="D820" s="11"/>
    </row>
    <row r="821" spans="4:4" ht="13" x14ac:dyDescent="0.15">
      <c r="D821" s="11"/>
    </row>
    <row r="822" spans="4:4" ht="13" x14ac:dyDescent="0.15">
      <c r="D822" s="11"/>
    </row>
    <row r="823" spans="4:4" ht="13" x14ac:dyDescent="0.15">
      <c r="D823" s="11"/>
    </row>
    <row r="824" spans="4:4" ht="13" x14ac:dyDescent="0.15">
      <c r="D824" s="11"/>
    </row>
    <row r="825" spans="4:4" ht="13" x14ac:dyDescent="0.15">
      <c r="D825" s="11"/>
    </row>
    <row r="826" spans="4:4" ht="13" x14ac:dyDescent="0.15">
      <c r="D826" s="11"/>
    </row>
    <row r="827" spans="4:4" ht="13" x14ac:dyDescent="0.15">
      <c r="D827" s="11"/>
    </row>
    <row r="828" spans="4:4" ht="13" x14ac:dyDescent="0.15">
      <c r="D828" s="11"/>
    </row>
    <row r="829" spans="4:4" ht="13" x14ac:dyDescent="0.15">
      <c r="D829" s="11"/>
    </row>
    <row r="830" spans="4:4" ht="13" x14ac:dyDescent="0.15">
      <c r="D830" s="11"/>
    </row>
    <row r="831" spans="4:4" ht="13" x14ac:dyDescent="0.15">
      <c r="D831" s="11"/>
    </row>
    <row r="832" spans="4:4" ht="13" x14ac:dyDescent="0.15">
      <c r="D832" s="11"/>
    </row>
    <row r="833" spans="4:4" ht="13" x14ac:dyDescent="0.15">
      <c r="D833" s="11"/>
    </row>
    <row r="834" spans="4:4" ht="13" x14ac:dyDescent="0.15">
      <c r="D834" s="11"/>
    </row>
    <row r="835" spans="4:4" ht="13" x14ac:dyDescent="0.15">
      <c r="D835" s="11"/>
    </row>
    <row r="836" spans="4:4" ht="13" x14ac:dyDescent="0.15">
      <c r="D836" s="11"/>
    </row>
    <row r="837" spans="4:4" ht="13" x14ac:dyDescent="0.15">
      <c r="D837" s="11"/>
    </row>
    <row r="838" spans="4:4" ht="13" x14ac:dyDescent="0.15">
      <c r="D838" s="11"/>
    </row>
    <row r="839" spans="4:4" ht="13" x14ac:dyDescent="0.15">
      <c r="D839" s="11"/>
    </row>
    <row r="840" spans="4:4" ht="13" x14ac:dyDescent="0.15">
      <c r="D840" s="11"/>
    </row>
    <row r="841" spans="4:4" ht="13" x14ac:dyDescent="0.15">
      <c r="D841" s="11"/>
    </row>
    <row r="842" spans="4:4" ht="13" x14ac:dyDescent="0.15">
      <c r="D842" s="11"/>
    </row>
    <row r="843" spans="4:4" ht="13" x14ac:dyDescent="0.15">
      <c r="D843" s="11"/>
    </row>
    <row r="844" spans="4:4" ht="13" x14ac:dyDescent="0.15">
      <c r="D844" s="11"/>
    </row>
    <row r="845" spans="4:4" ht="13" x14ac:dyDescent="0.15">
      <c r="D845" s="11"/>
    </row>
    <row r="846" spans="4:4" ht="13" x14ac:dyDescent="0.15">
      <c r="D846" s="11"/>
    </row>
    <row r="847" spans="4:4" ht="13" x14ac:dyDescent="0.15">
      <c r="D847" s="11"/>
    </row>
    <row r="848" spans="4:4" ht="13" x14ac:dyDescent="0.15">
      <c r="D848" s="11"/>
    </row>
    <row r="849" spans="4:4" ht="13" x14ac:dyDescent="0.15">
      <c r="D849" s="11"/>
    </row>
    <row r="850" spans="4:4" ht="13" x14ac:dyDescent="0.15">
      <c r="D850" s="11"/>
    </row>
    <row r="851" spans="4:4" ht="13" x14ac:dyDescent="0.15">
      <c r="D851" s="11"/>
    </row>
    <row r="852" spans="4:4" ht="13" x14ac:dyDescent="0.15">
      <c r="D852" s="11"/>
    </row>
    <row r="853" spans="4:4" ht="13" x14ac:dyDescent="0.15">
      <c r="D853" s="11"/>
    </row>
    <row r="854" spans="4:4" ht="13" x14ac:dyDescent="0.15">
      <c r="D854" s="11"/>
    </row>
    <row r="855" spans="4:4" ht="13" x14ac:dyDescent="0.15">
      <c r="D855" s="11"/>
    </row>
    <row r="856" spans="4:4" ht="13" x14ac:dyDescent="0.15">
      <c r="D856" s="11"/>
    </row>
    <row r="857" spans="4:4" ht="13" x14ac:dyDescent="0.15">
      <c r="D857" s="11"/>
    </row>
    <row r="858" spans="4:4" ht="13" x14ac:dyDescent="0.15">
      <c r="D858" s="11"/>
    </row>
    <row r="859" spans="4:4" ht="13" x14ac:dyDescent="0.15">
      <c r="D859" s="11"/>
    </row>
    <row r="860" spans="4:4" ht="13" x14ac:dyDescent="0.15">
      <c r="D860" s="11"/>
    </row>
    <row r="861" spans="4:4" ht="13" x14ac:dyDescent="0.15">
      <c r="D861" s="11"/>
    </row>
    <row r="862" spans="4:4" ht="13" x14ac:dyDescent="0.15">
      <c r="D862" s="11"/>
    </row>
    <row r="863" spans="4:4" ht="13" x14ac:dyDescent="0.15">
      <c r="D863" s="11"/>
    </row>
    <row r="864" spans="4:4" ht="13" x14ac:dyDescent="0.15">
      <c r="D864" s="11"/>
    </row>
    <row r="865" spans="4:4" ht="13" x14ac:dyDescent="0.15">
      <c r="D865" s="11"/>
    </row>
    <row r="866" spans="4:4" ht="13" x14ac:dyDescent="0.15">
      <c r="D866" s="11"/>
    </row>
    <row r="867" spans="4:4" ht="13" x14ac:dyDescent="0.15">
      <c r="D867" s="11"/>
    </row>
    <row r="868" spans="4:4" ht="13" x14ac:dyDescent="0.15">
      <c r="D868" s="11"/>
    </row>
    <row r="869" spans="4:4" ht="13" x14ac:dyDescent="0.15">
      <c r="D869" s="11"/>
    </row>
    <row r="870" spans="4:4" ht="13" x14ac:dyDescent="0.15">
      <c r="D870" s="11"/>
    </row>
    <row r="871" spans="4:4" ht="13" x14ac:dyDescent="0.15">
      <c r="D871" s="11"/>
    </row>
    <row r="872" spans="4:4" ht="13" x14ac:dyDescent="0.15">
      <c r="D872" s="11"/>
    </row>
    <row r="873" spans="4:4" ht="13" x14ac:dyDescent="0.15">
      <c r="D873" s="11"/>
    </row>
    <row r="874" spans="4:4" ht="13" x14ac:dyDescent="0.15">
      <c r="D874" s="11"/>
    </row>
    <row r="875" spans="4:4" ht="13" x14ac:dyDescent="0.15">
      <c r="D875" s="11"/>
    </row>
    <row r="876" spans="4:4" ht="13" x14ac:dyDescent="0.15">
      <c r="D876" s="11"/>
    </row>
    <row r="877" spans="4:4" ht="13" x14ac:dyDescent="0.15">
      <c r="D877" s="11"/>
    </row>
    <row r="878" spans="4:4" ht="13" x14ac:dyDescent="0.15">
      <c r="D878" s="11"/>
    </row>
    <row r="879" spans="4:4" ht="13" x14ac:dyDescent="0.15">
      <c r="D879" s="11"/>
    </row>
    <row r="880" spans="4:4" ht="13" x14ac:dyDescent="0.15">
      <c r="D880" s="11"/>
    </row>
    <row r="881" spans="4:4" ht="13" x14ac:dyDescent="0.15">
      <c r="D881" s="11"/>
    </row>
    <row r="882" spans="4:4" ht="13" x14ac:dyDescent="0.15">
      <c r="D882" s="11"/>
    </row>
    <row r="883" spans="4:4" ht="13" x14ac:dyDescent="0.15">
      <c r="D883" s="11"/>
    </row>
    <row r="884" spans="4:4" ht="13" x14ac:dyDescent="0.15">
      <c r="D884" s="11"/>
    </row>
    <row r="885" spans="4:4" ht="13" x14ac:dyDescent="0.15">
      <c r="D885" s="11"/>
    </row>
    <row r="886" spans="4:4" ht="13" x14ac:dyDescent="0.15">
      <c r="D886" s="11"/>
    </row>
    <row r="887" spans="4:4" ht="13" x14ac:dyDescent="0.15">
      <c r="D887" s="11"/>
    </row>
    <row r="888" spans="4:4" ht="13" x14ac:dyDescent="0.15">
      <c r="D888" s="11"/>
    </row>
    <row r="889" spans="4:4" ht="13" x14ac:dyDescent="0.15">
      <c r="D889" s="11"/>
    </row>
    <row r="890" spans="4:4" ht="13" x14ac:dyDescent="0.15">
      <c r="D890" s="11"/>
    </row>
    <row r="891" spans="4:4" ht="13" x14ac:dyDescent="0.15">
      <c r="D891" s="11"/>
    </row>
    <row r="892" spans="4:4" ht="13" x14ac:dyDescent="0.15">
      <c r="D892" s="11"/>
    </row>
    <row r="893" spans="4:4" ht="13" x14ac:dyDescent="0.15">
      <c r="D893" s="11"/>
    </row>
    <row r="894" spans="4:4" ht="13" x14ac:dyDescent="0.15">
      <c r="D894" s="11"/>
    </row>
    <row r="895" spans="4:4" ht="13" x14ac:dyDescent="0.15">
      <c r="D895" s="11"/>
    </row>
    <row r="896" spans="4:4" ht="13" x14ac:dyDescent="0.15">
      <c r="D896" s="11"/>
    </row>
    <row r="897" spans="4:4" ht="13" x14ac:dyDescent="0.15">
      <c r="D897" s="11"/>
    </row>
    <row r="898" spans="4:4" ht="13" x14ac:dyDescent="0.15">
      <c r="D898" s="11"/>
    </row>
    <row r="899" spans="4:4" ht="13" x14ac:dyDescent="0.15">
      <c r="D899" s="11"/>
    </row>
    <row r="900" spans="4:4" ht="13" x14ac:dyDescent="0.15">
      <c r="D900" s="11"/>
    </row>
    <row r="901" spans="4:4" ht="13" x14ac:dyDescent="0.15">
      <c r="D901" s="11"/>
    </row>
    <row r="902" spans="4:4" ht="13" x14ac:dyDescent="0.15">
      <c r="D902" s="11"/>
    </row>
    <row r="903" spans="4:4" ht="13" x14ac:dyDescent="0.15">
      <c r="D903" s="11"/>
    </row>
    <row r="904" spans="4:4" ht="13" x14ac:dyDescent="0.15">
      <c r="D904" s="11"/>
    </row>
    <row r="905" spans="4:4" ht="13" x14ac:dyDescent="0.15">
      <c r="D905" s="11"/>
    </row>
    <row r="906" spans="4:4" ht="13" x14ac:dyDescent="0.15">
      <c r="D906" s="11"/>
    </row>
    <row r="907" spans="4:4" ht="13" x14ac:dyDescent="0.15">
      <c r="D907" s="11"/>
    </row>
    <row r="908" spans="4:4" ht="13" x14ac:dyDescent="0.15">
      <c r="D908" s="11"/>
    </row>
    <row r="909" spans="4:4" ht="13" x14ac:dyDescent="0.15">
      <c r="D909" s="11"/>
    </row>
    <row r="910" spans="4:4" ht="13" x14ac:dyDescent="0.15">
      <c r="D910" s="11"/>
    </row>
    <row r="911" spans="4:4" ht="13" x14ac:dyDescent="0.15">
      <c r="D911" s="11"/>
    </row>
    <row r="912" spans="4:4" ht="13" x14ac:dyDescent="0.15">
      <c r="D912" s="11"/>
    </row>
    <row r="913" spans="4:4" ht="13" x14ac:dyDescent="0.15">
      <c r="D913" s="11"/>
    </row>
    <row r="914" spans="4:4" ht="13" x14ac:dyDescent="0.15">
      <c r="D914" s="11"/>
    </row>
    <row r="915" spans="4:4" ht="13" x14ac:dyDescent="0.15">
      <c r="D915" s="11"/>
    </row>
    <row r="916" spans="4:4" ht="13" x14ac:dyDescent="0.15">
      <c r="D916" s="11"/>
    </row>
    <row r="917" spans="4:4" ht="13" x14ac:dyDescent="0.15">
      <c r="D917" s="11"/>
    </row>
    <row r="918" spans="4:4" ht="13" x14ac:dyDescent="0.15">
      <c r="D918" s="11"/>
    </row>
    <row r="919" spans="4:4" ht="13" x14ac:dyDescent="0.15">
      <c r="D919" s="11"/>
    </row>
    <row r="920" spans="4:4" ht="13" x14ac:dyDescent="0.15">
      <c r="D920" s="11"/>
    </row>
    <row r="921" spans="4:4" ht="13" x14ac:dyDescent="0.15">
      <c r="D921" s="11"/>
    </row>
    <row r="922" spans="4:4" ht="13" x14ac:dyDescent="0.15">
      <c r="D922" s="11"/>
    </row>
    <row r="923" spans="4:4" ht="13" x14ac:dyDescent="0.15">
      <c r="D923" s="11"/>
    </row>
    <row r="924" spans="4:4" ht="13" x14ac:dyDescent="0.15">
      <c r="D924" s="11"/>
    </row>
    <row r="925" spans="4:4" ht="13" x14ac:dyDescent="0.15">
      <c r="D925" s="11"/>
    </row>
    <row r="926" spans="4:4" ht="13" x14ac:dyDescent="0.15">
      <c r="D926" s="11"/>
    </row>
    <row r="927" spans="4:4" ht="13" x14ac:dyDescent="0.15">
      <c r="D927" s="11"/>
    </row>
    <row r="928" spans="4:4" ht="13" x14ac:dyDescent="0.15">
      <c r="D928" s="11"/>
    </row>
    <row r="929" spans="4:4" ht="13" x14ac:dyDescent="0.15">
      <c r="D929" s="11"/>
    </row>
    <row r="930" spans="4:4" ht="13" x14ac:dyDescent="0.15">
      <c r="D930" s="11"/>
    </row>
    <row r="931" spans="4:4" ht="13" x14ac:dyDescent="0.15">
      <c r="D931" s="11"/>
    </row>
    <row r="932" spans="4:4" ht="13" x14ac:dyDescent="0.15">
      <c r="D932" s="11"/>
    </row>
    <row r="933" spans="4:4" ht="13" x14ac:dyDescent="0.15">
      <c r="D933" s="11"/>
    </row>
    <row r="934" spans="4:4" ht="13" x14ac:dyDescent="0.15">
      <c r="D934" s="11"/>
    </row>
    <row r="935" spans="4:4" ht="13" x14ac:dyDescent="0.15">
      <c r="D935" s="11"/>
    </row>
    <row r="936" spans="4:4" ht="13" x14ac:dyDescent="0.15">
      <c r="D936" s="11"/>
    </row>
    <row r="937" spans="4:4" ht="13" x14ac:dyDescent="0.15">
      <c r="D937" s="11"/>
    </row>
    <row r="938" spans="4:4" ht="13" x14ac:dyDescent="0.15">
      <c r="D938" s="11"/>
    </row>
    <row r="939" spans="4:4" ht="13" x14ac:dyDescent="0.15">
      <c r="D939" s="11"/>
    </row>
    <row r="940" spans="4:4" ht="13" x14ac:dyDescent="0.15">
      <c r="D940" s="11"/>
    </row>
    <row r="941" spans="4:4" ht="13" x14ac:dyDescent="0.15">
      <c r="D941" s="11"/>
    </row>
    <row r="942" spans="4:4" ht="13" x14ac:dyDescent="0.15">
      <c r="D942" s="11"/>
    </row>
    <row r="943" spans="4:4" ht="13" x14ac:dyDescent="0.15">
      <c r="D943" s="11"/>
    </row>
    <row r="944" spans="4:4" ht="13" x14ac:dyDescent="0.15">
      <c r="D944" s="11"/>
    </row>
    <row r="945" spans="4:4" ht="13" x14ac:dyDescent="0.15">
      <c r="D945" s="11"/>
    </row>
    <row r="946" spans="4:4" ht="13" x14ac:dyDescent="0.15">
      <c r="D946" s="11"/>
    </row>
    <row r="947" spans="4:4" ht="13" x14ac:dyDescent="0.15">
      <c r="D947" s="11"/>
    </row>
    <row r="948" spans="4:4" ht="13" x14ac:dyDescent="0.15">
      <c r="D948" s="11"/>
    </row>
    <row r="949" spans="4:4" ht="13" x14ac:dyDescent="0.15">
      <c r="D949" s="11"/>
    </row>
    <row r="950" spans="4:4" ht="13" x14ac:dyDescent="0.15">
      <c r="D950" s="11"/>
    </row>
    <row r="951" spans="4:4" ht="13" x14ac:dyDescent="0.15">
      <c r="D951" s="11"/>
    </row>
    <row r="952" spans="4:4" ht="13" x14ac:dyDescent="0.15">
      <c r="D952" s="11"/>
    </row>
    <row r="953" spans="4:4" ht="13" x14ac:dyDescent="0.15">
      <c r="D953" s="11"/>
    </row>
    <row r="954" spans="4:4" ht="13" x14ac:dyDescent="0.15">
      <c r="D954" s="11"/>
    </row>
    <row r="955" spans="4:4" ht="13" x14ac:dyDescent="0.15">
      <c r="D955" s="11"/>
    </row>
    <row r="956" spans="4:4" ht="13" x14ac:dyDescent="0.15">
      <c r="D956" s="11"/>
    </row>
    <row r="957" spans="4:4" ht="13" x14ac:dyDescent="0.15">
      <c r="D957" s="11"/>
    </row>
    <row r="958" spans="4:4" ht="13" x14ac:dyDescent="0.15">
      <c r="D958" s="11"/>
    </row>
    <row r="959" spans="4:4" ht="13" x14ac:dyDescent="0.15">
      <c r="D959" s="11"/>
    </row>
    <row r="960" spans="4:4" ht="13" x14ac:dyDescent="0.15">
      <c r="D960" s="11"/>
    </row>
    <row r="961" spans="4:4" ht="13" x14ac:dyDescent="0.15">
      <c r="D961" s="11"/>
    </row>
    <row r="962" spans="4:4" ht="13" x14ac:dyDescent="0.15">
      <c r="D962" s="11"/>
    </row>
    <row r="963" spans="4:4" ht="13" x14ac:dyDescent="0.15">
      <c r="D963" s="11"/>
    </row>
    <row r="964" spans="4:4" ht="13" x14ac:dyDescent="0.15">
      <c r="D964" s="11"/>
    </row>
    <row r="965" spans="4:4" ht="13" x14ac:dyDescent="0.15">
      <c r="D965" s="11"/>
    </row>
    <row r="966" spans="4:4" ht="13" x14ac:dyDescent="0.15">
      <c r="D966" s="11"/>
    </row>
    <row r="967" spans="4:4" ht="13" x14ac:dyDescent="0.15">
      <c r="D967" s="11"/>
    </row>
    <row r="968" spans="4:4" ht="13" x14ac:dyDescent="0.15">
      <c r="D968" s="11"/>
    </row>
    <row r="969" spans="4:4" ht="13" x14ac:dyDescent="0.15">
      <c r="D969" s="11"/>
    </row>
    <row r="970" spans="4:4" ht="13" x14ac:dyDescent="0.15">
      <c r="D970" s="11"/>
    </row>
    <row r="971" spans="4:4" ht="13" x14ac:dyDescent="0.15">
      <c r="D971" s="11"/>
    </row>
    <row r="972" spans="4:4" ht="13" x14ac:dyDescent="0.15">
      <c r="D972" s="11"/>
    </row>
    <row r="973" spans="4:4" ht="13" x14ac:dyDescent="0.15">
      <c r="D973" s="11"/>
    </row>
    <row r="974" spans="4:4" ht="13" x14ac:dyDescent="0.15">
      <c r="D974" s="11"/>
    </row>
    <row r="975" spans="4:4" ht="13" x14ac:dyDescent="0.15">
      <c r="D975" s="11"/>
    </row>
    <row r="976" spans="4:4" ht="13" x14ac:dyDescent="0.15">
      <c r="D976" s="11"/>
    </row>
    <row r="977" spans="4:4" ht="13" x14ac:dyDescent="0.15">
      <c r="D977" s="11"/>
    </row>
    <row r="978" spans="4:4" ht="13" x14ac:dyDescent="0.15">
      <c r="D978" s="11"/>
    </row>
    <row r="979" spans="4:4" ht="13" x14ac:dyDescent="0.15">
      <c r="D979" s="11"/>
    </row>
  </sheetData>
  <mergeCells count="11">
    <mergeCell ref="A32:M32"/>
    <mergeCell ref="A19:M19"/>
    <mergeCell ref="A25:M25"/>
    <mergeCell ref="A28:M28"/>
    <mergeCell ref="J1:K1"/>
    <mergeCell ref="L1:M1"/>
    <mergeCell ref="A2:M2"/>
    <mergeCell ref="A5:M5"/>
    <mergeCell ref="A8:M8"/>
    <mergeCell ref="A11:M11"/>
    <mergeCell ref="A16:M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9"/>
  <sheetViews>
    <sheetView workbookViewId="0">
      <selection activeCell="B26" sqref="B26"/>
    </sheetView>
  </sheetViews>
  <sheetFormatPr baseColWidth="10" defaultColWidth="12.6640625" defaultRowHeight="15.75" customHeight="1" x14ac:dyDescent="0.15"/>
  <cols>
    <col min="1" max="1" width="14.6640625" customWidth="1"/>
    <col min="2" max="2" width="19" customWidth="1"/>
    <col min="3" max="3" width="14.83203125" customWidth="1"/>
    <col min="4" max="4" width="18" customWidth="1"/>
    <col min="5" max="6" width="14.83203125" customWidth="1"/>
    <col min="7" max="7" width="32.6640625" customWidth="1"/>
    <col min="8" max="8" width="25.6640625" customWidth="1"/>
    <col min="9" max="9" width="15.83203125" customWidth="1"/>
    <col min="10" max="10" width="14.1640625" customWidth="1"/>
  </cols>
  <sheetData>
    <row r="1" spans="1:12" ht="15.75" customHeight="1" x14ac:dyDescent="0.15">
      <c r="A1" s="1"/>
      <c r="B1" s="2" t="s">
        <v>0</v>
      </c>
      <c r="C1" s="2" t="s">
        <v>1</v>
      </c>
      <c r="D1" s="2" t="s">
        <v>103</v>
      </c>
      <c r="E1" s="2" t="s">
        <v>2</v>
      </c>
      <c r="F1" s="2" t="s">
        <v>3</v>
      </c>
      <c r="G1" s="2" t="s">
        <v>4</v>
      </c>
      <c r="H1" s="2" t="s">
        <v>5</v>
      </c>
      <c r="I1" s="2" t="s">
        <v>6</v>
      </c>
      <c r="J1" s="3" t="s">
        <v>7</v>
      </c>
    </row>
    <row r="2" spans="1:12" ht="15.75" customHeight="1" x14ac:dyDescent="0.15">
      <c r="A2" s="69" t="s">
        <v>104</v>
      </c>
      <c r="B2" s="4" t="s">
        <v>105</v>
      </c>
      <c r="C2" s="35">
        <v>260</v>
      </c>
      <c r="D2" s="36" t="s">
        <v>106</v>
      </c>
      <c r="E2" s="36" t="s">
        <v>107</v>
      </c>
      <c r="F2" s="7">
        <v>52.2</v>
      </c>
      <c r="G2" s="37">
        <f t="shared" ref="G2:G10" si="0">F2/2</f>
        <v>26.1</v>
      </c>
      <c r="H2" s="7">
        <v>1.4</v>
      </c>
      <c r="I2" s="8">
        <f t="shared" ref="I2:I13" si="1">H2/G2</f>
        <v>5.3639846743295014E-2</v>
      </c>
      <c r="J2" s="7">
        <v>49.3</v>
      </c>
    </row>
    <row r="3" spans="1:12" ht="15.75" customHeight="1" x14ac:dyDescent="0.15">
      <c r="A3" s="59"/>
      <c r="B3" s="4" t="s">
        <v>105</v>
      </c>
      <c r="C3" s="35">
        <v>260</v>
      </c>
      <c r="D3" s="36" t="s">
        <v>106</v>
      </c>
      <c r="E3" s="36" t="s">
        <v>108</v>
      </c>
      <c r="F3" s="7">
        <v>55.6</v>
      </c>
      <c r="G3" s="37">
        <f t="shared" si="0"/>
        <v>27.8</v>
      </c>
      <c r="H3" s="7">
        <v>1.4</v>
      </c>
      <c r="I3" s="8">
        <f t="shared" si="1"/>
        <v>5.035971223021582E-2</v>
      </c>
      <c r="J3" s="7">
        <v>48.1</v>
      </c>
    </row>
    <row r="4" spans="1:12" ht="15.75" customHeight="1" x14ac:dyDescent="0.15">
      <c r="A4" s="59"/>
      <c r="B4" s="4" t="s">
        <v>23</v>
      </c>
      <c r="C4" s="38">
        <v>400</v>
      </c>
      <c r="D4" s="39" t="s">
        <v>109</v>
      </c>
      <c r="E4" s="39" t="s">
        <v>110</v>
      </c>
      <c r="F4" s="9">
        <v>42.543799999999997</v>
      </c>
      <c r="G4" s="37">
        <f t="shared" si="0"/>
        <v>21.271899999999999</v>
      </c>
      <c r="H4" s="9">
        <v>3.5</v>
      </c>
      <c r="I4" s="8">
        <f t="shared" si="1"/>
        <v>0.16453631316431538</v>
      </c>
      <c r="J4" s="9">
        <v>45.3</v>
      </c>
    </row>
    <row r="5" spans="1:12" ht="15.75" customHeight="1" x14ac:dyDescent="0.15">
      <c r="A5" s="59"/>
      <c r="B5" s="4" t="s">
        <v>23</v>
      </c>
      <c r="C5" s="38">
        <v>400</v>
      </c>
      <c r="D5" s="39" t="s">
        <v>109</v>
      </c>
      <c r="E5" s="39" t="s">
        <v>111</v>
      </c>
      <c r="F5" s="9">
        <v>107.6</v>
      </c>
      <c r="G5" s="37">
        <f t="shared" si="0"/>
        <v>53.8</v>
      </c>
      <c r="H5" s="7">
        <v>9.5</v>
      </c>
      <c r="I5" s="8">
        <f t="shared" si="1"/>
        <v>0.17657992565055763</v>
      </c>
      <c r="J5" s="7">
        <v>26.1</v>
      </c>
    </row>
    <row r="6" spans="1:12" ht="15.75" customHeight="1" x14ac:dyDescent="0.15">
      <c r="A6" s="59"/>
      <c r="B6" s="4" t="s">
        <v>23</v>
      </c>
      <c r="C6" s="38">
        <v>260</v>
      </c>
      <c r="D6" s="39" t="s">
        <v>109</v>
      </c>
      <c r="E6" s="39" t="s">
        <v>112</v>
      </c>
      <c r="F6" s="9">
        <v>46.5</v>
      </c>
      <c r="G6" s="37">
        <f t="shared" si="0"/>
        <v>23.25</v>
      </c>
      <c r="H6" s="7">
        <v>2.1</v>
      </c>
      <c r="I6" s="8">
        <f t="shared" si="1"/>
        <v>9.0322580645161299E-2</v>
      </c>
      <c r="J6" s="7">
        <v>22.6</v>
      </c>
    </row>
    <row r="7" spans="1:12" ht="15.75" customHeight="1" x14ac:dyDescent="0.15">
      <c r="A7" s="59"/>
      <c r="B7" s="4" t="s">
        <v>23</v>
      </c>
      <c r="C7" s="38">
        <v>400</v>
      </c>
      <c r="D7" s="39" t="s">
        <v>113</v>
      </c>
      <c r="E7" s="39" t="s">
        <v>114</v>
      </c>
      <c r="F7" s="9">
        <v>27.6</v>
      </c>
      <c r="G7" s="37">
        <f t="shared" si="0"/>
        <v>13.8</v>
      </c>
      <c r="H7" s="7">
        <v>1.3</v>
      </c>
      <c r="I7" s="8">
        <f t="shared" si="1"/>
        <v>9.420289855072464E-2</v>
      </c>
      <c r="J7" s="7">
        <v>27.7</v>
      </c>
    </row>
    <row r="8" spans="1:12" ht="15.75" customHeight="1" x14ac:dyDescent="0.15">
      <c r="A8" s="59"/>
      <c r="B8" s="4" t="s">
        <v>23</v>
      </c>
      <c r="C8" s="38">
        <v>400</v>
      </c>
      <c r="D8" s="39" t="s">
        <v>113</v>
      </c>
      <c r="E8" s="39" t="s">
        <v>115</v>
      </c>
      <c r="F8" s="9">
        <v>63</v>
      </c>
      <c r="G8" s="37">
        <f t="shared" si="0"/>
        <v>31.5</v>
      </c>
      <c r="H8" s="7">
        <v>3.8</v>
      </c>
      <c r="I8" s="8">
        <f t="shared" si="1"/>
        <v>0.12063492063492062</v>
      </c>
      <c r="J8" s="7">
        <v>22.2</v>
      </c>
    </row>
    <row r="9" spans="1:12" ht="15.75" customHeight="1" x14ac:dyDescent="0.15">
      <c r="A9" s="59"/>
      <c r="B9" s="4" t="s">
        <v>23</v>
      </c>
      <c r="C9" s="38">
        <v>400</v>
      </c>
      <c r="D9" s="39" t="s">
        <v>116</v>
      </c>
      <c r="E9" s="39" t="s">
        <v>117</v>
      </c>
      <c r="F9" s="9">
        <v>77.808800000000005</v>
      </c>
      <c r="G9" s="37">
        <f t="shared" si="0"/>
        <v>38.904400000000003</v>
      </c>
      <c r="H9" s="9">
        <v>7.2587099999999998</v>
      </c>
      <c r="I9" s="8">
        <f t="shared" si="1"/>
        <v>0.18657812483934977</v>
      </c>
      <c r="J9" s="9">
        <v>33.131999999999998</v>
      </c>
    </row>
    <row r="10" spans="1:12" ht="15.75" customHeight="1" x14ac:dyDescent="0.15">
      <c r="A10" s="60"/>
      <c r="B10" s="4" t="s">
        <v>23</v>
      </c>
      <c r="C10" s="38">
        <v>400</v>
      </c>
      <c r="D10" s="39" t="s">
        <v>116</v>
      </c>
      <c r="E10" s="39" t="s">
        <v>118</v>
      </c>
      <c r="F10" s="9">
        <v>55.482500000000002</v>
      </c>
      <c r="G10" s="37">
        <f t="shared" si="0"/>
        <v>27.741250000000001</v>
      </c>
      <c r="H10" s="9">
        <v>4.4837199999999999</v>
      </c>
      <c r="I10" s="8">
        <f t="shared" si="1"/>
        <v>0.16162645879331319</v>
      </c>
      <c r="J10" s="9">
        <v>43.280999999999999</v>
      </c>
    </row>
    <row r="11" spans="1:12" ht="15.75" customHeight="1" x14ac:dyDescent="0.15">
      <c r="A11" s="69" t="s">
        <v>119</v>
      </c>
      <c r="B11" s="4" t="s">
        <v>120</v>
      </c>
      <c r="C11" s="38">
        <v>400</v>
      </c>
      <c r="D11" s="39" t="s">
        <v>121</v>
      </c>
      <c r="E11" s="39" t="s">
        <v>122</v>
      </c>
      <c r="F11" s="9">
        <v>53.281500000000001</v>
      </c>
      <c r="G11" s="37">
        <v>53.281500000000001</v>
      </c>
      <c r="H11" s="9">
        <v>15.2417</v>
      </c>
      <c r="I11" s="8">
        <f t="shared" si="1"/>
        <v>0.28605988945506411</v>
      </c>
      <c r="J11" s="9">
        <v>26.276</v>
      </c>
      <c r="K11" s="13" t="s">
        <v>123</v>
      </c>
      <c r="L11" s="13" t="s">
        <v>124</v>
      </c>
    </row>
    <row r="12" spans="1:12" ht="15.75" customHeight="1" x14ac:dyDescent="0.15">
      <c r="A12" s="59"/>
      <c r="B12" s="4" t="s">
        <v>120</v>
      </c>
      <c r="C12" s="38">
        <v>400</v>
      </c>
      <c r="D12" s="39" t="s">
        <v>121</v>
      </c>
      <c r="E12" s="39" t="s">
        <v>125</v>
      </c>
      <c r="F12" s="9">
        <v>36.428899999999999</v>
      </c>
      <c r="G12" s="37">
        <f t="shared" ref="G12:G13" si="2">F12/2</f>
        <v>18.214449999999999</v>
      </c>
      <c r="H12" s="9">
        <v>6.6920200000000003</v>
      </c>
      <c r="I12" s="8">
        <f t="shared" si="1"/>
        <v>0.36740170578853604</v>
      </c>
      <c r="J12" s="9">
        <v>25.242000000000001</v>
      </c>
      <c r="K12" s="13" t="s">
        <v>123</v>
      </c>
      <c r="L12" s="13" t="s">
        <v>126</v>
      </c>
    </row>
    <row r="13" spans="1:12" ht="15.75" customHeight="1" x14ac:dyDescent="0.15">
      <c r="A13" s="60"/>
      <c r="B13" s="4" t="s">
        <v>120</v>
      </c>
      <c r="C13" s="38">
        <v>400</v>
      </c>
      <c r="D13" s="39" t="s">
        <v>121</v>
      </c>
      <c r="E13" s="39" t="s">
        <v>127</v>
      </c>
      <c r="F13" s="9">
        <v>25.956</v>
      </c>
      <c r="G13" s="37">
        <f t="shared" si="2"/>
        <v>12.978</v>
      </c>
      <c r="H13" s="9">
        <v>6.7679499999999999</v>
      </c>
      <c r="I13" s="8">
        <f t="shared" si="1"/>
        <v>0.5214940668824164</v>
      </c>
      <c r="J13" s="9">
        <v>25.956</v>
      </c>
      <c r="K13" s="13" t="s">
        <v>123</v>
      </c>
      <c r="L13" s="13" t="s">
        <v>126</v>
      </c>
    </row>
    <row r="14" spans="1:12" ht="15.75" customHeight="1" x14ac:dyDescent="0.15">
      <c r="H14" s="11">
        <f t="shared" ref="H14:J14" si="3">AVERAGE(H2:H13)</f>
        <v>5.2870083333333335</v>
      </c>
      <c r="I14" s="12">
        <f t="shared" si="3"/>
        <v>0.18945303694815582</v>
      </c>
      <c r="J14" s="11">
        <f t="shared" si="3"/>
        <v>32.932250000000003</v>
      </c>
      <c r="K14" s="13" t="s">
        <v>27</v>
      </c>
    </row>
    <row r="15" spans="1:12" ht="15.75" customHeight="1" x14ac:dyDescent="0.15">
      <c r="H15" s="11">
        <f t="shared" ref="H15:J15" si="4">MEDIAN(H2:H13)</f>
        <v>4.1418599999999994</v>
      </c>
      <c r="I15" s="12">
        <f t="shared" si="4"/>
        <v>0.16308138597881428</v>
      </c>
      <c r="J15" s="11">
        <f t="shared" si="4"/>
        <v>26.988</v>
      </c>
      <c r="K15" s="13" t="s">
        <v>28</v>
      </c>
    </row>
    <row r="16" spans="1:12" ht="15.75" customHeight="1" x14ac:dyDescent="0.15">
      <c r="H16" s="11">
        <f>SUM(H2:H13)</f>
        <v>63.444100000000006</v>
      </c>
      <c r="J16" s="13"/>
      <c r="K16" s="13" t="s">
        <v>29</v>
      </c>
    </row>
    <row r="17" spans="1:10" ht="15.75" customHeight="1" x14ac:dyDescent="0.15">
      <c r="H17" s="13">
        <f>SUM(H2:H10)/0.85</f>
        <v>40.873447058823537</v>
      </c>
      <c r="I17" s="13" t="s">
        <v>128</v>
      </c>
    </row>
    <row r="18" spans="1:10" ht="15.75" customHeight="1" x14ac:dyDescent="0.15">
      <c r="H18" s="13"/>
      <c r="I18" s="13"/>
    </row>
    <row r="19" spans="1:10" ht="83" customHeight="1" x14ac:dyDescent="0.15">
      <c r="A19" s="61" t="s">
        <v>129</v>
      </c>
      <c r="B19" s="61"/>
      <c r="C19" s="61"/>
      <c r="D19" s="61"/>
      <c r="E19" s="61"/>
      <c r="F19" s="61"/>
      <c r="G19" s="61"/>
      <c r="H19" s="61"/>
      <c r="I19" s="61"/>
      <c r="J19" s="61"/>
    </row>
  </sheetData>
  <mergeCells count="3">
    <mergeCell ref="A2:A10"/>
    <mergeCell ref="A11:A13"/>
    <mergeCell ref="A19:J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989"/>
  <sheetViews>
    <sheetView workbookViewId="0">
      <selection activeCell="A23" sqref="A23:H23"/>
    </sheetView>
  </sheetViews>
  <sheetFormatPr baseColWidth="10" defaultColWidth="12.6640625" defaultRowHeight="15.75" customHeight="1" x14ac:dyDescent="0.15"/>
  <cols>
    <col min="3" max="4" width="39.6640625" customWidth="1"/>
  </cols>
  <sheetData>
    <row r="1" spans="1:9" ht="15.75" customHeight="1" x14ac:dyDescent="0.15">
      <c r="A1" s="1"/>
      <c r="B1" s="2" t="s">
        <v>0</v>
      </c>
      <c r="C1" s="2" t="s">
        <v>1</v>
      </c>
      <c r="D1" s="2" t="s">
        <v>2</v>
      </c>
      <c r="E1" s="2" t="s">
        <v>130</v>
      </c>
      <c r="F1" s="2" t="s">
        <v>131</v>
      </c>
      <c r="G1" s="2" t="s">
        <v>7</v>
      </c>
      <c r="H1" s="2" t="s">
        <v>132</v>
      </c>
    </row>
    <row r="2" spans="1:9" ht="15.75" customHeight="1" x14ac:dyDescent="0.15">
      <c r="A2" s="58" t="s">
        <v>104</v>
      </c>
      <c r="B2" s="7" t="s">
        <v>133</v>
      </c>
      <c r="C2" s="35">
        <v>400</v>
      </c>
      <c r="D2" s="7" t="s">
        <v>134</v>
      </c>
      <c r="E2" s="7">
        <v>10.446400000000001</v>
      </c>
      <c r="F2" s="7">
        <v>1.55</v>
      </c>
      <c r="G2" s="7">
        <v>41.122999999999998</v>
      </c>
      <c r="H2" s="8">
        <f t="shared" ref="H2:H20" si="0">F2/E2</f>
        <v>0.14837647419206615</v>
      </c>
    </row>
    <row r="3" spans="1:9" ht="15.75" customHeight="1" x14ac:dyDescent="0.15">
      <c r="A3" s="59"/>
      <c r="B3" s="7" t="s">
        <v>133</v>
      </c>
      <c r="C3" s="35">
        <v>400</v>
      </c>
      <c r="D3" s="7" t="s">
        <v>135</v>
      </c>
      <c r="E3" s="7">
        <v>8.1809700000000003</v>
      </c>
      <c r="F3" s="7">
        <v>1.37375</v>
      </c>
      <c r="G3" s="7">
        <v>46.631999999999998</v>
      </c>
      <c r="H3" s="8">
        <f t="shared" si="0"/>
        <v>0.16792018550367499</v>
      </c>
    </row>
    <row r="4" spans="1:9" ht="15.75" customHeight="1" x14ac:dyDescent="0.15">
      <c r="A4" s="59"/>
      <c r="B4" s="7" t="s">
        <v>133</v>
      </c>
      <c r="C4" s="35">
        <v>400</v>
      </c>
      <c r="D4" s="7" t="s">
        <v>136</v>
      </c>
      <c r="E4" s="7">
        <v>8.2075899999999997</v>
      </c>
      <c r="F4" s="7">
        <v>2.8936700000000002</v>
      </c>
      <c r="G4" s="7">
        <v>72.873000000000005</v>
      </c>
      <c r="H4" s="8">
        <f t="shared" si="0"/>
        <v>0.35256025215684511</v>
      </c>
    </row>
    <row r="5" spans="1:9" ht="15.75" customHeight="1" x14ac:dyDescent="0.15">
      <c r="A5" s="59"/>
      <c r="B5" s="7" t="s">
        <v>133</v>
      </c>
      <c r="C5" s="35">
        <v>400</v>
      </c>
      <c r="D5" s="7" t="s">
        <v>137</v>
      </c>
      <c r="E5" s="7">
        <v>12.829499999999999</v>
      </c>
      <c r="F5" s="7">
        <v>5.43506</v>
      </c>
      <c r="G5" s="7">
        <v>84.247</v>
      </c>
      <c r="H5" s="8">
        <f t="shared" si="0"/>
        <v>0.42363770996531436</v>
      </c>
    </row>
    <row r="6" spans="1:9" ht="15.75" customHeight="1" x14ac:dyDescent="0.15">
      <c r="A6" s="60"/>
      <c r="B6" s="7" t="s">
        <v>133</v>
      </c>
      <c r="C6" s="35">
        <v>400</v>
      </c>
      <c r="D6" s="7" t="s">
        <v>138</v>
      </c>
      <c r="E6" s="7">
        <v>40.799700000000001</v>
      </c>
      <c r="F6" s="7">
        <v>13.773300000000001</v>
      </c>
      <c r="G6" s="7">
        <v>74.099000000000004</v>
      </c>
      <c r="H6" s="8">
        <f t="shared" si="0"/>
        <v>0.33758336458356314</v>
      </c>
    </row>
    <row r="7" spans="1:9" ht="15.75" customHeight="1" x14ac:dyDescent="0.15">
      <c r="A7" s="70" t="s">
        <v>139</v>
      </c>
      <c r="B7" s="7" t="s">
        <v>133</v>
      </c>
      <c r="C7" s="35">
        <v>400</v>
      </c>
      <c r="D7" s="40" t="s">
        <v>140</v>
      </c>
      <c r="E7" s="7">
        <v>14.142099999999999</v>
      </c>
      <c r="F7" s="7">
        <v>0.102377</v>
      </c>
      <c r="G7" s="7">
        <v>16.05</v>
      </c>
      <c r="H7" s="8">
        <f t="shared" si="0"/>
        <v>7.2391653290529694E-3</v>
      </c>
      <c r="I7" s="13"/>
    </row>
    <row r="8" spans="1:9" ht="15.75" customHeight="1" x14ac:dyDescent="0.15">
      <c r="A8" s="59"/>
      <c r="B8" s="7" t="s">
        <v>133</v>
      </c>
      <c r="C8" s="35">
        <v>400</v>
      </c>
      <c r="D8" s="40" t="s">
        <v>141</v>
      </c>
      <c r="E8" s="7">
        <v>14.379799999999999</v>
      </c>
      <c r="F8" s="7">
        <v>8.9118699999999995E-2</v>
      </c>
      <c r="G8" s="7">
        <v>12.62</v>
      </c>
      <c r="H8" s="8">
        <f t="shared" si="0"/>
        <v>6.197492315609396E-3</v>
      </c>
    </row>
    <row r="9" spans="1:9" ht="15.75" customHeight="1" x14ac:dyDescent="0.15">
      <c r="A9" s="59"/>
      <c r="B9" s="7" t="s">
        <v>133</v>
      </c>
      <c r="C9" s="35">
        <v>400</v>
      </c>
      <c r="D9" s="40" t="s">
        <v>142</v>
      </c>
      <c r="E9" s="7">
        <v>19.204599999999999</v>
      </c>
      <c r="F9" s="7">
        <v>0.13578699999999999</v>
      </c>
      <c r="G9" s="7">
        <v>13.721</v>
      </c>
      <c r="H9" s="8">
        <f t="shared" si="0"/>
        <v>7.070545598450371E-3</v>
      </c>
    </row>
    <row r="10" spans="1:9" ht="15.75" customHeight="1" x14ac:dyDescent="0.15">
      <c r="A10" s="59"/>
      <c r="B10" s="7" t="s">
        <v>133</v>
      </c>
      <c r="C10" s="35">
        <v>400</v>
      </c>
      <c r="D10" s="40" t="s">
        <v>143</v>
      </c>
      <c r="E10" s="7">
        <v>18.368200000000002</v>
      </c>
      <c r="F10" s="7">
        <v>0.49482599999999999</v>
      </c>
      <c r="G10" s="7">
        <v>25.859000000000002</v>
      </c>
      <c r="H10" s="8">
        <f t="shared" si="0"/>
        <v>2.6939275486982935E-2</v>
      </c>
    </row>
    <row r="11" spans="1:9" ht="15.75" customHeight="1" x14ac:dyDescent="0.15">
      <c r="A11" s="59"/>
      <c r="B11" s="7" t="s">
        <v>133</v>
      </c>
      <c r="C11" s="35">
        <v>400</v>
      </c>
      <c r="D11" s="40" t="s">
        <v>144</v>
      </c>
      <c r="E11" s="7">
        <v>37.060299999999998</v>
      </c>
      <c r="F11" s="7">
        <v>1.22</v>
      </c>
      <c r="G11" s="7">
        <v>26.332999999999998</v>
      </c>
      <c r="H11" s="8">
        <f t="shared" si="0"/>
        <v>3.2919323372989424E-2</v>
      </c>
    </row>
    <row r="12" spans="1:9" ht="15.75" customHeight="1" x14ac:dyDescent="0.15">
      <c r="A12" s="59"/>
      <c r="B12" s="7" t="s">
        <v>133</v>
      </c>
      <c r="C12" s="35">
        <v>400</v>
      </c>
      <c r="D12" s="40" t="s">
        <v>145</v>
      </c>
      <c r="E12" s="7">
        <v>54.457000000000001</v>
      </c>
      <c r="F12" s="7">
        <v>1.2367699999999999</v>
      </c>
      <c r="G12" s="7">
        <v>24.693000000000001</v>
      </c>
      <c r="H12" s="8">
        <f t="shared" si="0"/>
        <v>2.2710946251170646E-2</v>
      </c>
    </row>
    <row r="13" spans="1:9" ht="15.75" customHeight="1" x14ac:dyDescent="0.15">
      <c r="A13" s="59"/>
      <c r="B13" s="41" t="s">
        <v>133</v>
      </c>
      <c r="C13" s="35">
        <v>400</v>
      </c>
      <c r="D13" s="42" t="s">
        <v>146</v>
      </c>
      <c r="E13" s="43">
        <v>23.055800000000001</v>
      </c>
      <c r="F13" s="43">
        <v>0.15736700000000001</v>
      </c>
      <c r="G13" s="43">
        <v>15.801</v>
      </c>
      <c r="H13" s="44">
        <f t="shared" si="0"/>
        <v>6.825484259925919E-3</v>
      </c>
    </row>
    <row r="14" spans="1:9" ht="15.75" customHeight="1" x14ac:dyDescent="0.15">
      <c r="A14" s="59"/>
      <c r="B14" s="40" t="s">
        <v>147</v>
      </c>
      <c r="C14" s="35">
        <v>260</v>
      </c>
      <c r="D14" s="40" t="s">
        <v>148</v>
      </c>
      <c r="E14" s="37">
        <v>46.370899999999999</v>
      </c>
      <c r="F14" s="37">
        <v>4.1754600000000003E-2</v>
      </c>
      <c r="G14" s="37">
        <v>7.51</v>
      </c>
      <c r="H14" s="8">
        <f t="shared" si="0"/>
        <v>9.0044834152453379E-4</v>
      </c>
    </row>
    <row r="15" spans="1:9" ht="15.75" customHeight="1" x14ac:dyDescent="0.15">
      <c r="A15" s="59"/>
      <c r="B15" s="7" t="s">
        <v>149</v>
      </c>
      <c r="C15" s="35">
        <v>400</v>
      </c>
      <c r="D15" s="40" t="s">
        <v>150</v>
      </c>
      <c r="E15" s="7">
        <v>31.132300000000001</v>
      </c>
      <c r="F15" s="7">
        <v>4.2917800000000002</v>
      </c>
      <c r="G15" s="7">
        <v>37.302999999999997</v>
      </c>
      <c r="H15" s="8">
        <f t="shared" si="0"/>
        <v>0.13785618152208479</v>
      </c>
    </row>
    <row r="16" spans="1:9" ht="15.75" customHeight="1" x14ac:dyDescent="0.15">
      <c r="A16" s="59"/>
      <c r="B16" s="40" t="s">
        <v>149</v>
      </c>
      <c r="C16" s="35">
        <v>400</v>
      </c>
      <c r="D16" s="40" t="s">
        <v>151</v>
      </c>
      <c r="E16" s="37">
        <v>33.2211</v>
      </c>
      <c r="F16" s="37">
        <v>3.6432099999999998</v>
      </c>
      <c r="G16" s="37">
        <v>32.389000000000003</v>
      </c>
      <c r="H16" s="8">
        <f t="shared" si="0"/>
        <v>0.10966554388626505</v>
      </c>
    </row>
    <row r="17" spans="1:8" ht="15.75" customHeight="1" x14ac:dyDescent="0.15">
      <c r="A17" s="59"/>
      <c r="B17" s="40" t="s">
        <v>149</v>
      </c>
      <c r="C17" s="35">
        <v>400</v>
      </c>
      <c r="D17" s="40" t="s">
        <v>152</v>
      </c>
      <c r="E17" s="37">
        <v>25.0002</v>
      </c>
      <c r="F17" s="37">
        <v>2.7824599999999999</v>
      </c>
      <c r="G17" s="37">
        <v>31.805</v>
      </c>
      <c r="H17" s="8">
        <f t="shared" si="0"/>
        <v>0.11129750961992305</v>
      </c>
    </row>
    <row r="18" spans="1:8" ht="15.75" customHeight="1" x14ac:dyDescent="0.15">
      <c r="A18" s="59"/>
      <c r="B18" s="40" t="s">
        <v>149</v>
      </c>
      <c r="C18" s="35">
        <v>400</v>
      </c>
      <c r="D18" s="40" t="s">
        <v>153</v>
      </c>
      <c r="E18" s="37">
        <v>28.664899999999999</v>
      </c>
      <c r="F18" s="37">
        <v>5.2425199999999998</v>
      </c>
      <c r="G18" s="37">
        <v>48.311999999999998</v>
      </c>
      <c r="H18" s="8">
        <f t="shared" si="0"/>
        <v>0.18288987577141383</v>
      </c>
    </row>
    <row r="19" spans="1:8" ht="15.75" customHeight="1" x14ac:dyDescent="0.15">
      <c r="A19" s="59"/>
      <c r="B19" s="40" t="s">
        <v>149</v>
      </c>
      <c r="C19" s="35">
        <v>400</v>
      </c>
      <c r="D19" s="40" t="s">
        <v>154</v>
      </c>
      <c r="E19" s="37">
        <v>16.009699999999999</v>
      </c>
      <c r="F19" s="37">
        <v>2.7829999999999999</v>
      </c>
      <c r="G19" s="37">
        <v>46.820999999999998</v>
      </c>
      <c r="H19" s="8">
        <f t="shared" si="0"/>
        <v>0.17383211428071732</v>
      </c>
    </row>
    <row r="20" spans="1:8" ht="15.75" customHeight="1" x14ac:dyDescent="0.15">
      <c r="A20" s="60"/>
      <c r="B20" s="40" t="s">
        <v>149</v>
      </c>
      <c r="C20" s="35">
        <v>400</v>
      </c>
      <c r="D20" s="40" t="s">
        <v>155</v>
      </c>
      <c r="E20" s="37">
        <v>17.220099999999999</v>
      </c>
      <c r="F20" s="37">
        <v>3.6718999999999999</v>
      </c>
      <c r="G20" s="37">
        <v>52.505000000000003</v>
      </c>
      <c r="H20" s="8">
        <f t="shared" si="0"/>
        <v>0.21323337262849812</v>
      </c>
    </row>
    <row r="23" spans="1:8" ht="53" customHeight="1" x14ac:dyDescent="0.15">
      <c r="A23" s="61" t="s">
        <v>156</v>
      </c>
      <c r="B23" s="61"/>
      <c r="C23" s="61"/>
      <c r="D23" s="61"/>
      <c r="E23" s="61"/>
      <c r="F23" s="61"/>
      <c r="G23" s="61"/>
      <c r="H23" s="61"/>
    </row>
    <row r="989" spans="2:2" ht="13" x14ac:dyDescent="0.15">
      <c r="B989" s="45"/>
    </row>
  </sheetData>
  <mergeCells count="3">
    <mergeCell ref="A2:A6"/>
    <mergeCell ref="A7:A20"/>
    <mergeCell ref="A23:H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K35"/>
  <sheetViews>
    <sheetView workbookViewId="0">
      <selection activeCell="B8" sqref="B8"/>
    </sheetView>
  </sheetViews>
  <sheetFormatPr baseColWidth="10" defaultColWidth="12.6640625" defaultRowHeight="15.75" customHeight="1" x14ac:dyDescent="0.15"/>
  <cols>
    <col min="1" max="1" width="14.6640625" customWidth="1"/>
    <col min="2" max="2" width="19.6640625" customWidth="1"/>
    <col min="3" max="3" width="14.83203125" customWidth="1"/>
    <col min="4" max="4" width="18" customWidth="1"/>
    <col min="5" max="6" width="14.83203125" customWidth="1"/>
    <col min="7" max="7" width="32.6640625" customWidth="1"/>
    <col min="8" max="8" width="25.6640625" customWidth="1"/>
    <col min="9" max="9" width="15.83203125" customWidth="1"/>
    <col min="10" max="10" width="14.1640625" customWidth="1"/>
  </cols>
  <sheetData>
    <row r="1" spans="1:10" ht="15.75" customHeight="1" x14ac:dyDescent="0.15">
      <c r="A1" s="1"/>
      <c r="B1" s="2" t="s">
        <v>0</v>
      </c>
      <c r="C1" s="2" t="s">
        <v>1</v>
      </c>
      <c r="D1" s="2" t="s">
        <v>103</v>
      </c>
      <c r="E1" s="2" t="s">
        <v>2</v>
      </c>
      <c r="F1" s="2" t="s">
        <v>3</v>
      </c>
      <c r="G1" s="2" t="s">
        <v>4</v>
      </c>
      <c r="H1" s="2" t="s">
        <v>5</v>
      </c>
      <c r="I1" s="2" t="s">
        <v>6</v>
      </c>
      <c r="J1" s="3" t="s">
        <v>7</v>
      </c>
    </row>
    <row r="2" spans="1:10" ht="15.75" customHeight="1" x14ac:dyDescent="0.15">
      <c r="A2" s="58" t="s">
        <v>139</v>
      </c>
      <c r="B2" s="4" t="s">
        <v>105</v>
      </c>
      <c r="C2" s="35">
        <v>260</v>
      </c>
      <c r="D2" s="7" t="s">
        <v>157</v>
      </c>
      <c r="E2" s="7" t="s">
        <v>158</v>
      </c>
      <c r="F2" s="46">
        <v>36.340000000000003</v>
      </c>
      <c r="G2" s="47">
        <f t="shared" ref="G2:G29" si="0">F2/2</f>
        <v>18.170000000000002</v>
      </c>
      <c r="H2" s="46">
        <v>3.0260699999999998</v>
      </c>
      <c r="I2" s="48">
        <f t="shared" ref="I2:I29" si="1">H2/G2</f>
        <v>0.16654210236653821</v>
      </c>
      <c r="J2" s="46">
        <v>28.524999999999999</v>
      </c>
    </row>
    <row r="3" spans="1:10" ht="15.75" customHeight="1" x14ac:dyDescent="0.15">
      <c r="A3" s="59"/>
      <c r="B3" s="4" t="s">
        <v>105</v>
      </c>
      <c r="C3" s="35">
        <v>260</v>
      </c>
      <c r="D3" s="7" t="s">
        <v>157</v>
      </c>
      <c r="E3" s="7" t="s">
        <v>159</v>
      </c>
      <c r="F3" s="46">
        <v>36.340000000000003</v>
      </c>
      <c r="G3" s="47">
        <f t="shared" si="0"/>
        <v>18.170000000000002</v>
      </c>
      <c r="H3" s="46">
        <v>3.0260699999999998</v>
      </c>
      <c r="I3" s="48">
        <f t="shared" si="1"/>
        <v>0.16654210236653821</v>
      </c>
      <c r="J3" s="46">
        <v>28.524999999999999</v>
      </c>
    </row>
    <row r="4" spans="1:10" ht="15.75" customHeight="1" x14ac:dyDescent="0.15">
      <c r="A4" s="59"/>
      <c r="B4" s="4" t="s">
        <v>105</v>
      </c>
      <c r="C4" s="35">
        <v>260</v>
      </c>
      <c r="D4" s="7" t="s">
        <v>157</v>
      </c>
      <c r="E4" s="7" t="s">
        <v>160</v>
      </c>
      <c r="F4" s="46">
        <v>36.340000000000003</v>
      </c>
      <c r="G4" s="47">
        <f t="shared" si="0"/>
        <v>18.170000000000002</v>
      </c>
      <c r="H4" s="46">
        <v>3.0260699999999998</v>
      </c>
      <c r="I4" s="48">
        <f t="shared" si="1"/>
        <v>0.16654210236653821</v>
      </c>
      <c r="J4" s="46">
        <v>28.524999999999999</v>
      </c>
    </row>
    <row r="5" spans="1:10" ht="15.75" customHeight="1" x14ac:dyDescent="0.15">
      <c r="A5" s="59"/>
      <c r="B5" s="4" t="s">
        <v>105</v>
      </c>
      <c r="C5" s="35">
        <v>260</v>
      </c>
      <c r="D5" s="7" t="s">
        <v>157</v>
      </c>
      <c r="E5" s="7" t="s">
        <v>161</v>
      </c>
      <c r="F5" s="46">
        <v>36.340000000000003</v>
      </c>
      <c r="G5" s="47">
        <f t="shared" si="0"/>
        <v>18.170000000000002</v>
      </c>
      <c r="H5" s="46">
        <v>3.0260699999999998</v>
      </c>
      <c r="I5" s="48">
        <f t="shared" si="1"/>
        <v>0.16654210236653821</v>
      </c>
      <c r="J5" s="46">
        <v>28.524999999999999</v>
      </c>
    </row>
    <row r="6" spans="1:10" ht="15.75" customHeight="1" x14ac:dyDescent="0.15">
      <c r="A6" s="59"/>
      <c r="B6" s="4" t="s">
        <v>105</v>
      </c>
      <c r="C6" s="35">
        <v>260</v>
      </c>
      <c r="D6" s="7" t="s">
        <v>157</v>
      </c>
      <c r="E6" s="7" t="s">
        <v>162</v>
      </c>
      <c r="F6" s="46">
        <v>36.340000000000003</v>
      </c>
      <c r="G6" s="47">
        <f t="shared" si="0"/>
        <v>18.170000000000002</v>
      </c>
      <c r="H6" s="46">
        <v>3.0260699999999998</v>
      </c>
      <c r="I6" s="48">
        <f t="shared" si="1"/>
        <v>0.16654210236653821</v>
      </c>
      <c r="J6" s="46">
        <v>28.524999999999999</v>
      </c>
    </row>
    <row r="7" spans="1:10" ht="15.75" customHeight="1" x14ac:dyDescent="0.15">
      <c r="A7" s="59"/>
      <c r="B7" s="4" t="s">
        <v>105</v>
      </c>
      <c r="C7" s="35">
        <v>260</v>
      </c>
      <c r="D7" s="7" t="s">
        <v>157</v>
      </c>
      <c r="E7" s="7" t="s">
        <v>163</v>
      </c>
      <c r="F7" s="46">
        <v>36.340000000000003</v>
      </c>
      <c r="G7" s="47">
        <f t="shared" si="0"/>
        <v>18.170000000000002</v>
      </c>
      <c r="H7" s="46">
        <v>3.0260699999999998</v>
      </c>
      <c r="I7" s="48">
        <f t="shared" si="1"/>
        <v>0.16654210236653821</v>
      </c>
      <c r="J7" s="46">
        <v>28.524999999999999</v>
      </c>
    </row>
    <row r="8" spans="1:10" ht="15.75" customHeight="1" x14ac:dyDescent="0.15">
      <c r="A8" s="59"/>
      <c r="B8" s="4" t="s">
        <v>105</v>
      </c>
      <c r="C8" s="35">
        <v>260</v>
      </c>
      <c r="D8" s="7" t="s">
        <v>157</v>
      </c>
      <c r="E8" s="7" t="s">
        <v>164</v>
      </c>
      <c r="F8" s="46">
        <v>36.340000000000003</v>
      </c>
      <c r="G8" s="47">
        <f t="shared" si="0"/>
        <v>18.170000000000002</v>
      </c>
      <c r="H8" s="46">
        <v>3.0260699999999998</v>
      </c>
      <c r="I8" s="48">
        <f t="shared" si="1"/>
        <v>0.16654210236653821</v>
      </c>
      <c r="J8" s="46">
        <v>28.524999999999999</v>
      </c>
    </row>
    <row r="9" spans="1:10" ht="15.75" customHeight="1" x14ac:dyDescent="0.15">
      <c r="A9" s="59"/>
      <c r="B9" s="4" t="s">
        <v>105</v>
      </c>
      <c r="C9" s="35">
        <v>260</v>
      </c>
      <c r="D9" s="7" t="s">
        <v>157</v>
      </c>
      <c r="E9" s="7" t="s">
        <v>165</v>
      </c>
      <c r="F9" s="46">
        <v>36.340000000000003</v>
      </c>
      <c r="G9" s="47">
        <f t="shared" si="0"/>
        <v>18.170000000000002</v>
      </c>
      <c r="H9" s="46">
        <v>3.0260699999999998</v>
      </c>
      <c r="I9" s="48">
        <f t="shared" si="1"/>
        <v>0.16654210236653821</v>
      </c>
      <c r="J9" s="46">
        <v>28.524999999999999</v>
      </c>
    </row>
    <row r="10" spans="1:10" ht="15.75" customHeight="1" x14ac:dyDescent="0.15">
      <c r="A10" s="59"/>
      <c r="B10" s="4" t="s">
        <v>105</v>
      </c>
      <c r="C10" s="35">
        <v>260</v>
      </c>
      <c r="D10" s="7" t="s">
        <v>157</v>
      </c>
      <c r="E10" s="7" t="s">
        <v>166</v>
      </c>
      <c r="F10" s="46">
        <v>36.340000000000003</v>
      </c>
      <c r="G10" s="47">
        <f t="shared" si="0"/>
        <v>18.170000000000002</v>
      </c>
      <c r="H10" s="46">
        <v>3.0260699999999998</v>
      </c>
      <c r="I10" s="48">
        <f t="shared" si="1"/>
        <v>0.16654210236653821</v>
      </c>
      <c r="J10" s="46">
        <v>28.524999999999999</v>
      </c>
    </row>
    <row r="11" spans="1:10" ht="15.75" customHeight="1" x14ac:dyDescent="0.15">
      <c r="A11" s="59"/>
      <c r="B11" s="4" t="s">
        <v>105</v>
      </c>
      <c r="C11" s="35">
        <v>260</v>
      </c>
      <c r="D11" s="7" t="s">
        <v>157</v>
      </c>
      <c r="E11" s="7" t="s">
        <v>167</v>
      </c>
      <c r="F11" s="46">
        <v>36.340000000000003</v>
      </c>
      <c r="G11" s="47">
        <f t="shared" si="0"/>
        <v>18.170000000000002</v>
      </c>
      <c r="H11" s="46">
        <v>3.0260699999999998</v>
      </c>
      <c r="I11" s="48">
        <f t="shared" si="1"/>
        <v>0.16654210236653821</v>
      </c>
      <c r="J11" s="46">
        <v>28.524999999999999</v>
      </c>
    </row>
    <row r="12" spans="1:10" ht="15.75" customHeight="1" x14ac:dyDescent="0.15">
      <c r="A12" s="59"/>
      <c r="B12" s="4" t="s">
        <v>105</v>
      </c>
      <c r="C12" s="35">
        <v>260</v>
      </c>
      <c r="D12" s="7" t="s">
        <v>157</v>
      </c>
      <c r="E12" s="7" t="s">
        <v>168</v>
      </c>
      <c r="F12" s="46">
        <v>36.340000000000003</v>
      </c>
      <c r="G12" s="47">
        <f t="shared" si="0"/>
        <v>18.170000000000002</v>
      </c>
      <c r="H12" s="46">
        <v>3.0260699999999998</v>
      </c>
      <c r="I12" s="48">
        <f t="shared" si="1"/>
        <v>0.16654210236653821</v>
      </c>
      <c r="J12" s="46">
        <v>28.524999999999999</v>
      </c>
    </row>
    <row r="13" spans="1:10" ht="15.75" customHeight="1" x14ac:dyDescent="0.15">
      <c r="A13" s="59"/>
      <c r="B13" s="4" t="s">
        <v>105</v>
      </c>
      <c r="C13" s="35">
        <v>260</v>
      </c>
      <c r="D13" s="7" t="s">
        <v>157</v>
      </c>
      <c r="E13" s="7" t="s">
        <v>169</v>
      </c>
      <c r="F13" s="46">
        <v>36.340000000000003</v>
      </c>
      <c r="G13" s="47">
        <f t="shared" si="0"/>
        <v>18.170000000000002</v>
      </c>
      <c r="H13" s="46">
        <v>3.0260699999999998</v>
      </c>
      <c r="I13" s="48">
        <f t="shared" si="1"/>
        <v>0.16654210236653821</v>
      </c>
      <c r="J13" s="46">
        <v>28.524999999999999</v>
      </c>
    </row>
    <row r="14" spans="1:10" ht="15.75" customHeight="1" x14ac:dyDescent="0.15">
      <c r="A14" s="59"/>
      <c r="B14" s="4" t="s">
        <v>105</v>
      </c>
      <c r="C14" s="35">
        <v>260</v>
      </c>
      <c r="D14" s="7" t="s">
        <v>157</v>
      </c>
      <c r="E14" s="7" t="s">
        <v>170</v>
      </c>
      <c r="F14" s="46">
        <v>36.340000000000003</v>
      </c>
      <c r="G14" s="47">
        <f t="shared" si="0"/>
        <v>18.170000000000002</v>
      </c>
      <c r="H14" s="46">
        <v>3.0260699999999998</v>
      </c>
      <c r="I14" s="48">
        <f t="shared" si="1"/>
        <v>0.16654210236653821</v>
      </c>
      <c r="J14" s="46">
        <v>28.524999999999999</v>
      </c>
    </row>
    <row r="15" spans="1:10" ht="15.75" customHeight="1" x14ac:dyDescent="0.15">
      <c r="A15" s="59"/>
      <c r="B15" s="4" t="s">
        <v>105</v>
      </c>
      <c r="C15" s="35">
        <v>260</v>
      </c>
      <c r="D15" s="7" t="s">
        <v>157</v>
      </c>
      <c r="E15" s="7" t="s">
        <v>171</v>
      </c>
      <c r="F15" s="46">
        <v>36.340000000000003</v>
      </c>
      <c r="G15" s="47">
        <f t="shared" si="0"/>
        <v>18.170000000000002</v>
      </c>
      <c r="H15" s="46">
        <v>3.0260699999999998</v>
      </c>
      <c r="I15" s="48">
        <f t="shared" si="1"/>
        <v>0.16654210236653821</v>
      </c>
      <c r="J15" s="46">
        <v>28.524999999999999</v>
      </c>
    </row>
    <row r="16" spans="1:10" ht="15.75" customHeight="1" x14ac:dyDescent="0.15">
      <c r="A16" s="59"/>
      <c r="B16" s="4" t="s">
        <v>105</v>
      </c>
      <c r="C16" s="35">
        <v>260</v>
      </c>
      <c r="D16" s="7" t="s">
        <v>157</v>
      </c>
      <c r="E16" s="7" t="s">
        <v>172</v>
      </c>
      <c r="F16" s="46">
        <v>36.340000000000003</v>
      </c>
      <c r="G16" s="47">
        <f t="shared" si="0"/>
        <v>18.170000000000002</v>
      </c>
      <c r="H16" s="46">
        <v>3.0260699999999998</v>
      </c>
      <c r="I16" s="48">
        <f t="shared" si="1"/>
        <v>0.16654210236653821</v>
      </c>
      <c r="J16" s="46">
        <v>28.524999999999999</v>
      </c>
    </row>
    <row r="17" spans="1:11" ht="15.75" customHeight="1" x14ac:dyDescent="0.15">
      <c r="A17" s="59"/>
      <c r="B17" s="4" t="s">
        <v>105</v>
      </c>
      <c r="C17" s="35">
        <v>260</v>
      </c>
      <c r="D17" s="7" t="s">
        <v>157</v>
      </c>
      <c r="E17" s="7" t="s">
        <v>173</v>
      </c>
      <c r="F17" s="46">
        <v>36.340000000000003</v>
      </c>
      <c r="G17" s="47">
        <f t="shared" si="0"/>
        <v>18.170000000000002</v>
      </c>
      <c r="H17" s="46">
        <v>3.0260699999999998</v>
      </c>
      <c r="I17" s="48">
        <f t="shared" si="1"/>
        <v>0.16654210236653821</v>
      </c>
      <c r="J17" s="46">
        <v>28.524999999999999</v>
      </c>
    </row>
    <row r="18" spans="1:11" ht="15.75" customHeight="1" x14ac:dyDescent="0.15">
      <c r="A18" s="59"/>
      <c r="B18" s="4" t="s">
        <v>105</v>
      </c>
      <c r="C18" s="35">
        <v>260</v>
      </c>
      <c r="D18" s="7" t="s">
        <v>157</v>
      </c>
      <c r="E18" s="7" t="s">
        <v>174</v>
      </c>
      <c r="F18" s="46">
        <v>36.340000000000003</v>
      </c>
      <c r="G18" s="47">
        <f t="shared" si="0"/>
        <v>18.170000000000002</v>
      </c>
      <c r="H18" s="46">
        <v>3.0260699999999998</v>
      </c>
      <c r="I18" s="48">
        <f t="shared" si="1"/>
        <v>0.16654210236653821</v>
      </c>
      <c r="J18" s="46">
        <v>28.524999999999999</v>
      </c>
    </row>
    <row r="19" spans="1:11" ht="15.75" customHeight="1" x14ac:dyDescent="0.15">
      <c r="A19" s="59"/>
      <c r="B19" s="4" t="s">
        <v>105</v>
      </c>
      <c r="C19" s="35">
        <v>260</v>
      </c>
      <c r="D19" s="7" t="s">
        <v>157</v>
      </c>
      <c r="E19" s="7" t="s">
        <v>175</v>
      </c>
      <c r="F19" s="46">
        <v>36.340000000000003</v>
      </c>
      <c r="G19" s="47">
        <f t="shared" si="0"/>
        <v>18.170000000000002</v>
      </c>
      <c r="H19" s="46">
        <v>3.0260699999999998</v>
      </c>
      <c r="I19" s="48">
        <f t="shared" si="1"/>
        <v>0.16654210236653821</v>
      </c>
      <c r="J19" s="46">
        <v>28.524999999999999</v>
      </c>
    </row>
    <row r="20" spans="1:11" ht="15.75" customHeight="1" x14ac:dyDescent="0.15">
      <c r="A20" s="59"/>
      <c r="B20" s="4" t="s">
        <v>105</v>
      </c>
      <c r="C20" s="35">
        <v>260</v>
      </c>
      <c r="D20" s="7" t="s">
        <v>157</v>
      </c>
      <c r="E20" s="7" t="s">
        <v>176</v>
      </c>
      <c r="F20" s="46">
        <v>36.340000000000003</v>
      </c>
      <c r="G20" s="47">
        <f t="shared" si="0"/>
        <v>18.170000000000002</v>
      </c>
      <c r="H20" s="46">
        <v>3.0260699999999998</v>
      </c>
      <c r="I20" s="48">
        <f t="shared" si="1"/>
        <v>0.16654210236653821</v>
      </c>
      <c r="J20" s="46">
        <v>28.524999999999999</v>
      </c>
    </row>
    <row r="21" spans="1:11" ht="15.75" customHeight="1" x14ac:dyDescent="0.15">
      <c r="A21" s="59"/>
      <c r="B21" s="4" t="s">
        <v>105</v>
      </c>
      <c r="C21" s="35">
        <v>260</v>
      </c>
      <c r="D21" s="7" t="s">
        <v>157</v>
      </c>
      <c r="E21" s="7" t="s">
        <v>177</v>
      </c>
      <c r="F21" s="46">
        <v>36.340000000000003</v>
      </c>
      <c r="G21" s="47">
        <f t="shared" si="0"/>
        <v>18.170000000000002</v>
      </c>
      <c r="H21" s="46">
        <v>3.0260699999999998</v>
      </c>
      <c r="I21" s="48">
        <f t="shared" si="1"/>
        <v>0.16654210236653821</v>
      </c>
      <c r="J21" s="46">
        <v>28.524999999999999</v>
      </c>
    </row>
    <row r="22" spans="1:11" ht="15.75" customHeight="1" x14ac:dyDescent="0.15">
      <c r="A22" s="59"/>
      <c r="B22" s="4" t="s">
        <v>105</v>
      </c>
      <c r="C22" s="35">
        <v>260</v>
      </c>
      <c r="D22" s="7" t="s">
        <v>157</v>
      </c>
      <c r="E22" s="7" t="s">
        <v>178</v>
      </c>
      <c r="F22" s="46">
        <v>36.340000000000003</v>
      </c>
      <c r="G22" s="47">
        <f t="shared" si="0"/>
        <v>18.170000000000002</v>
      </c>
      <c r="H22" s="46">
        <v>3.0260699999999998</v>
      </c>
      <c r="I22" s="48">
        <f t="shared" si="1"/>
        <v>0.16654210236653821</v>
      </c>
      <c r="J22" s="46">
        <v>28.524999999999999</v>
      </c>
    </row>
    <row r="23" spans="1:11" ht="15.75" customHeight="1" x14ac:dyDescent="0.15">
      <c r="A23" s="59"/>
      <c r="B23" s="4" t="s">
        <v>105</v>
      </c>
      <c r="C23" s="35">
        <v>260</v>
      </c>
      <c r="D23" s="7" t="s">
        <v>157</v>
      </c>
      <c r="E23" s="7" t="s">
        <v>179</v>
      </c>
      <c r="F23" s="46">
        <v>36.340000000000003</v>
      </c>
      <c r="G23" s="47">
        <f t="shared" si="0"/>
        <v>18.170000000000002</v>
      </c>
      <c r="H23" s="46">
        <v>3.0260699999999998</v>
      </c>
      <c r="I23" s="48">
        <f t="shared" si="1"/>
        <v>0.16654210236653821</v>
      </c>
      <c r="J23" s="46">
        <v>28.524999999999999</v>
      </c>
    </row>
    <row r="24" spans="1:11" ht="15.75" customHeight="1" x14ac:dyDescent="0.15">
      <c r="A24" s="59"/>
      <c r="B24" s="4" t="s">
        <v>23</v>
      </c>
      <c r="C24" s="35">
        <v>400</v>
      </c>
      <c r="D24" s="7" t="s">
        <v>109</v>
      </c>
      <c r="E24" s="7" t="s">
        <v>180</v>
      </c>
      <c r="F24" s="7">
        <v>65.854100000000003</v>
      </c>
      <c r="G24" s="37">
        <f t="shared" si="0"/>
        <v>32.927050000000001</v>
      </c>
      <c r="H24" s="7">
        <v>5.19062</v>
      </c>
      <c r="I24" s="8">
        <f t="shared" si="1"/>
        <v>0.15763999508003299</v>
      </c>
      <c r="J24" s="4">
        <v>36.340000000000003</v>
      </c>
    </row>
    <row r="25" spans="1:11" ht="15.75" customHeight="1" x14ac:dyDescent="0.15">
      <c r="A25" s="59"/>
      <c r="B25" s="4" t="s">
        <v>23</v>
      </c>
      <c r="C25" s="35">
        <v>400</v>
      </c>
      <c r="D25" s="7" t="s">
        <v>181</v>
      </c>
      <c r="E25" s="7" t="s">
        <v>182</v>
      </c>
      <c r="F25" s="7">
        <v>36.415700000000001</v>
      </c>
      <c r="G25" s="37">
        <f t="shared" si="0"/>
        <v>18.207850000000001</v>
      </c>
      <c r="H25" s="7">
        <v>2.2698</v>
      </c>
      <c r="I25" s="8">
        <f t="shared" si="1"/>
        <v>0.1246605173043495</v>
      </c>
      <c r="J25" s="7">
        <v>26.248999999999999</v>
      </c>
    </row>
    <row r="26" spans="1:11" ht="15.75" customHeight="1" x14ac:dyDescent="0.15">
      <c r="A26" s="59"/>
      <c r="B26" s="4" t="s">
        <v>23</v>
      </c>
      <c r="C26" s="35">
        <v>260</v>
      </c>
      <c r="D26" s="7" t="s">
        <v>181</v>
      </c>
      <c r="E26" s="7" t="s">
        <v>183</v>
      </c>
      <c r="F26" s="7">
        <v>57.222900000000003</v>
      </c>
      <c r="G26" s="37">
        <f t="shared" si="0"/>
        <v>28.611450000000001</v>
      </c>
      <c r="H26" s="7">
        <v>4.2459499999999997</v>
      </c>
      <c r="I26" s="8">
        <f t="shared" si="1"/>
        <v>0.14840037817027796</v>
      </c>
      <c r="J26" s="7">
        <v>26.170999999999999</v>
      </c>
    </row>
    <row r="27" spans="1:11" ht="15.75" customHeight="1" x14ac:dyDescent="0.15">
      <c r="A27" s="59"/>
      <c r="B27" s="4" t="s">
        <v>23</v>
      </c>
      <c r="C27" s="35">
        <v>260</v>
      </c>
      <c r="D27" s="7" t="s">
        <v>116</v>
      </c>
      <c r="E27" s="7" t="s">
        <v>184</v>
      </c>
      <c r="F27" s="46">
        <v>53.14</v>
      </c>
      <c r="G27" s="47">
        <f t="shared" si="0"/>
        <v>26.57</v>
      </c>
      <c r="H27" s="7">
        <v>7.65327</v>
      </c>
      <c r="I27" s="48">
        <f t="shared" si="1"/>
        <v>0.2880417764395935</v>
      </c>
      <c r="J27" s="7">
        <v>30.338000000000001</v>
      </c>
      <c r="K27" s="13" t="s">
        <v>185</v>
      </c>
    </row>
    <row r="28" spans="1:11" ht="15.75" customHeight="1" x14ac:dyDescent="0.15">
      <c r="A28" s="60"/>
      <c r="B28" s="4" t="s">
        <v>23</v>
      </c>
      <c r="C28" s="35">
        <v>400</v>
      </c>
      <c r="D28" s="7" t="s">
        <v>116</v>
      </c>
      <c r="E28" s="7" t="s">
        <v>186</v>
      </c>
      <c r="F28" s="46">
        <v>53.14</v>
      </c>
      <c r="G28" s="47">
        <f t="shared" si="0"/>
        <v>26.57</v>
      </c>
      <c r="H28" s="7">
        <v>10.675000000000001</v>
      </c>
      <c r="I28" s="48">
        <f t="shared" si="1"/>
        <v>0.40176891230711331</v>
      </c>
      <c r="J28" s="7">
        <v>31.064</v>
      </c>
      <c r="K28" s="13" t="s">
        <v>185</v>
      </c>
    </row>
    <row r="29" spans="1:11" ht="15.75" customHeight="1" x14ac:dyDescent="0.15">
      <c r="A29" s="3" t="s">
        <v>187</v>
      </c>
      <c r="B29" s="37" t="s">
        <v>120</v>
      </c>
      <c r="C29" s="49">
        <v>400</v>
      </c>
      <c r="D29" s="37" t="s">
        <v>121</v>
      </c>
      <c r="E29" s="37" t="s">
        <v>188</v>
      </c>
      <c r="F29" s="37">
        <v>53.070599999999999</v>
      </c>
      <c r="G29" s="37">
        <f t="shared" si="0"/>
        <v>26.535299999999999</v>
      </c>
      <c r="H29" s="37">
        <v>17.751999999999999</v>
      </c>
      <c r="I29" s="8">
        <f t="shared" si="1"/>
        <v>0.66899563977041898</v>
      </c>
      <c r="J29" s="7">
        <v>23.524000000000001</v>
      </c>
    </row>
    <row r="30" spans="1:11" ht="15.75" customHeight="1" x14ac:dyDescent="0.15">
      <c r="H30" s="11">
        <f t="shared" ref="H30:J30" si="2">AVERAGE(H2:H29)</f>
        <v>4.0842921428571417</v>
      </c>
      <c r="I30" s="12">
        <f t="shared" si="2"/>
        <v>0.1947654811119866</v>
      </c>
      <c r="J30" s="11">
        <f t="shared" si="2"/>
        <v>28.615571428571421</v>
      </c>
      <c r="K30" s="13" t="s">
        <v>27</v>
      </c>
    </row>
    <row r="31" spans="1:11" ht="15.75" customHeight="1" x14ac:dyDescent="0.15">
      <c r="H31" s="11">
        <f t="shared" ref="H31:J31" si="3">MEDIAN(H2:H29)</f>
        <v>3.0260699999999998</v>
      </c>
      <c r="I31" s="12">
        <f t="shared" si="3"/>
        <v>0.16654210236653821</v>
      </c>
      <c r="J31" s="11">
        <f t="shared" si="3"/>
        <v>28.524999999999999</v>
      </c>
      <c r="K31" s="13" t="s">
        <v>28</v>
      </c>
    </row>
    <row r="32" spans="1:11" ht="15.75" customHeight="1" x14ac:dyDescent="0.15">
      <c r="H32" s="11">
        <f>SUM(H2:H29)</f>
        <v>114.36017999999997</v>
      </c>
      <c r="J32" s="13"/>
      <c r="K32" s="13" t="s">
        <v>29</v>
      </c>
    </row>
    <row r="33" spans="1:10" ht="15.75" customHeight="1" x14ac:dyDescent="0.15">
      <c r="H33" s="13">
        <f>(SUM(H2:H26,H29))/2.2</f>
        <v>43.650868181818161</v>
      </c>
      <c r="I33" s="13" t="s">
        <v>189</v>
      </c>
    </row>
    <row r="34" spans="1:10" ht="15.75" customHeight="1" x14ac:dyDescent="0.15">
      <c r="H34" s="13"/>
      <c r="I34" s="13"/>
    </row>
    <row r="35" spans="1:10" ht="86" customHeight="1" x14ac:dyDescent="0.15">
      <c r="A35" s="61" t="s">
        <v>190</v>
      </c>
      <c r="B35" s="61"/>
      <c r="C35" s="61"/>
      <c r="D35" s="61"/>
      <c r="E35" s="61"/>
      <c r="F35" s="61"/>
      <c r="G35" s="61"/>
      <c r="H35" s="61"/>
      <c r="I35" s="61"/>
      <c r="J35" s="61"/>
    </row>
  </sheetData>
  <mergeCells count="2">
    <mergeCell ref="A2:A28"/>
    <mergeCell ref="A35:J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8E2AA-2A58-CE4C-A9D0-18E3F212EC0B}">
  <dimension ref="A1:K61"/>
  <sheetViews>
    <sheetView tabSelected="1" workbookViewId="0">
      <selection activeCell="C21" sqref="C21"/>
    </sheetView>
  </sheetViews>
  <sheetFormatPr baseColWidth="10" defaultRowHeight="13" x14ac:dyDescent="0.15"/>
  <cols>
    <col min="2" max="2" width="12.6640625" bestFit="1" customWidth="1"/>
    <col min="3" max="3" width="32.1640625" bestFit="1" customWidth="1"/>
    <col min="4" max="4" width="30.33203125" bestFit="1" customWidth="1"/>
    <col min="6" max="6" width="37.6640625" bestFit="1" customWidth="1"/>
    <col min="7" max="7" width="9.6640625" bestFit="1" customWidth="1"/>
  </cols>
  <sheetData>
    <row r="1" spans="1:7" s="57" customFormat="1" x14ac:dyDescent="0.15">
      <c r="A1" s="57" t="s">
        <v>290</v>
      </c>
      <c r="B1" s="57" t="s">
        <v>191</v>
      </c>
      <c r="C1" s="57" t="s">
        <v>289</v>
      </c>
      <c r="D1" s="57" t="s">
        <v>192</v>
      </c>
      <c r="E1" s="57" t="s">
        <v>240</v>
      </c>
      <c r="F1" s="57" t="s">
        <v>245</v>
      </c>
      <c r="G1" s="57" t="s">
        <v>246</v>
      </c>
    </row>
    <row r="2" spans="1:7" x14ac:dyDescent="0.15">
      <c r="A2" s="55" t="s">
        <v>296</v>
      </c>
      <c r="B2" s="55" t="s">
        <v>193</v>
      </c>
      <c r="C2" s="55" t="s">
        <v>295</v>
      </c>
      <c r="D2" s="56" t="s">
        <v>243</v>
      </c>
      <c r="E2" s="55" t="s">
        <v>242</v>
      </c>
      <c r="F2" s="55" t="s">
        <v>194</v>
      </c>
      <c r="G2" s="55" t="s">
        <v>195</v>
      </c>
    </row>
    <row r="3" spans="1:7" x14ac:dyDescent="0.15">
      <c r="A3" s="55" t="s">
        <v>296</v>
      </c>
      <c r="B3" s="55" t="s">
        <v>196</v>
      </c>
      <c r="C3" s="55" t="s">
        <v>295</v>
      </c>
      <c r="D3" s="56" t="s">
        <v>243</v>
      </c>
      <c r="E3" s="55" t="s">
        <v>241</v>
      </c>
      <c r="F3" s="55" t="s">
        <v>197</v>
      </c>
      <c r="G3" s="55" t="s">
        <v>195</v>
      </c>
    </row>
    <row r="4" spans="1:7" x14ac:dyDescent="0.15">
      <c r="A4" s="55" t="s">
        <v>296</v>
      </c>
      <c r="B4" s="55" t="s">
        <v>198</v>
      </c>
      <c r="C4" s="55" t="s">
        <v>295</v>
      </c>
      <c r="D4" s="56" t="s">
        <v>243</v>
      </c>
      <c r="E4" s="55" t="s">
        <v>241</v>
      </c>
      <c r="F4" s="55" t="s">
        <v>199</v>
      </c>
      <c r="G4" s="55" t="s">
        <v>195</v>
      </c>
    </row>
    <row r="5" spans="1:7" x14ac:dyDescent="0.15">
      <c r="A5" s="55" t="s">
        <v>296</v>
      </c>
      <c r="B5" s="55" t="s">
        <v>200</v>
      </c>
      <c r="C5" s="55" t="s">
        <v>295</v>
      </c>
      <c r="D5" s="56" t="s">
        <v>243</v>
      </c>
      <c r="E5" s="55" t="s">
        <v>241</v>
      </c>
      <c r="F5" s="55" t="s">
        <v>201</v>
      </c>
      <c r="G5" s="55" t="s">
        <v>195</v>
      </c>
    </row>
    <row r="6" spans="1:7" x14ac:dyDescent="0.15">
      <c r="A6" s="55" t="s">
        <v>296</v>
      </c>
      <c r="B6" s="55" t="s">
        <v>202</v>
      </c>
      <c r="C6" s="55" t="s">
        <v>295</v>
      </c>
      <c r="D6" s="56" t="s">
        <v>243</v>
      </c>
      <c r="E6" s="55" t="s">
        <v>241</v>
      </c>
      <c r="F6" s="55" t="s">
        <v>203</v>
      </c>
      <c r="G6" s="55" t="s">
        <v>195</v>
      </c>
    </row>
    <row r="7" spans="1:7" x14ac:dyDescent="0.15">
      <c r="A7" s="55" t="s">
        <v>296</v>
      </c>
      <c r="B7" s="55" t="s">
        <v>204</v>
      </c>
      <c r="C7" s="55" t="s">
        <v>295</v>
      </c>
      <c r="D7" s="56" t="s">
        <v>243</v>
      </c>
      <c r="E7" s="55" t="s">
        <v>241</v>
      </c>
      <c r="F7" s="55" t="s">
        <v>205</v>
      </c>
      <c r="G7" s="55" t="s">
        <v>195</v>
      </c>
    </row>
    <row r="8" spans="1:7" x14ac:dyDescent="0.15">
      <c r="A8" s="55" t="s">
        <v>296</v>
      </c>
      <c r="B8" s="55" t="s">
        <v>206</v>
      </c>
      <c r="C8" s="55" t="s">
        <v>295</v>
      </c>
      <c r="D8" s="56" t="s">
        <v>243</v>
      </c>
      <c r="E8" s="55" t="s">
        <v>241</v>
      </c>
      <c r="F8" s="55" t="s">
        <v>207</v>
      </c>
      <c r="G8" s="55" t="s">
        <v>195</v>
      </c>
    </row>
    <row r="9" spans="1:7" x14ac:dyDescent="0.15">
      <c r="A9" s="55" t="s">
        <v>296</v>
      </c>
      <c r="B9" s="55" t="s">
        <v>208</v>
      </c>
      <c r="C9" s="55" t="s">
        <v>295</v>
      </c>
      <c r="D9" s="56" t="s">
        <v>243</v>
      </c>
      <c r="E9" s="55" t="s">
        <v>241</v>
      </c>
      <c r="F9" s="55" t="s">
        <v>209</v>
      </c>
      <c r="G9" s="55" t="s">
        <v>195</v>
      </c>
    </row>
    <row r="10" spans="1:7" x14ac:dyDescent="0.15">
      <c r="A10" s="55" t="s">
        <v>296</v>
      </c>
      <c r="B10" t="s">
        <v>298</v>
      </c>
      <c r="C10" s="55" t="s">
        <v>299</v>
      </c>
      <c r="D10" s="56" t="s">
        <v>243</v>
      </c>
      <c r="E10" s="55" t="s">
        <v>242</v>
      </c>
      <c r="F10" s="55" t="s">
        <v>300</v>
      </c>
      <c r="G10" s="55" t="s">
        <v>278</v>
      </c>
    </row>
    <row r="11" spans="1:7" x14ac:dyDescent="0.15">
      <c r="A11" s="55" t="s">
        <v>296</v>
      </c>
      <c r="B11" t="s">
        <v>301</v>
      </c>
      <c r="C11" s="55" t="s">
        <v>299</v>
      </c>
      <c r="D11" s="56" t="s">
        <v>243</v>
      </c>
      <c r="E11" s="55" t="s">
        <v>242</v>
      </c>
      <c r="F11" s="55" t="s">
        <v>302</v>
      </c>
      <c r="G11" s="55" t="s">
        <v>278</v>
      </c>
    </row>
    <row r="12" spans="1:7" x14ac:dyDescent="0.15">
      <c r="A12" s="55" t="s">
        <v>296</v>
      </c>
      <c r="B12" t="s">
        <v>303</v>
      </c>
      <c r="C12" s="55" t="s">
        <v>299</v>
      </c>
      <c r="D12" s="56" t="s">
        <v>243</v>
      </c>
      <c r="E12" s="55" t="s">
        <v>242</v>
      </c>
      <c r="F12" s="55" t="s">
        <v>313</v>
      </c>
      <c r="G12" s="55" t="s">
        <v>278</v>
      </c>
    </row>
    <row r="13" spans="1:7" x14ac:dyDescent="0.15">
      <c r="A13" s="55" t="s">
        <v>296</v>
      </c>
      <c r="B13" t="s">
        <v>304</v>
      </c>
      <c r="C13" s="55" t="s">
        <v>299</v>
      </c>
      <c r="D13" s="56" t="s">
        <v>243</v>
      </c>
      <c r="E13" s="55" t="s">
        <v>242</v>
      </c>
      <c r="F13" s="55" t="s">
        <v>314</v>
      </c>
      <c r="G13" s="55" t="s">
        <v>278</v>
      </c>
    </row>
    <row r="14" spans="1:7" x14ac:dyDescent="0.15">
      <c r="A14" s="55" t="s">
        <v>296</v>
      </c>
      <c r="B14" t="s">
        <v>305</v>
      </c>
      <c r="C14" s="55" t="s">
        <v>299</v>
      </c>
      <c r="D14" s="56" t="s">
        <v>243</v>
      </c>
      <c r="E14" s="55" t="s">
        <v>242</v>
      </c>
      <c r="F14" s="55" t="s">
        <v>315</v>
      </c>
      <c r="G14" s="55" t="s">
        <v>278</v>
      </c>
    </row>
    <row r="15" spans="1:7" x14ac:dyDescent="0.15">
      <c r="A15" s="55" t="s">
        <v>296</v>
      </c>
      <c r="B15" t="s">
        <v>306</v>
      </c>
      <c r="C15" s="55" t="s">
        <v>299</v>
      </c>
      <c r="D15" s="56" t="s">
        <v>243</v>
      </c>
      <c r="E15" s="55" t="s">
        <v>242</v>
      </c>
      <c r="F15" s="55" t="s">
        <v>316</v>
      </c>
      <c r="G15" s="55" t="s">
        <v>278</v>
      </c>
    </row>
    <row r="16" spans="1:7" x14ac:dyDescent="0.15">
      <c r="A16" s="55" t="s">
        <v>296</v>
      </c>
      <c r="B16" t="s">
        <v>307</v>
      </c>
      <c r="C16" s="55" t="s">
        <v>299</v>
      </c>
      <c r="D16" s="56" t="s">
        <v>243</v>
      </c>
      <c r="E16" s="55" t="s">
        <v>242</v>
      </c>
      <c r="F16" s="55" t="s">
        <v>317</v>
      </c>
      <c r="G16" s="55" t="s">
        <v>278</v>
      </c>
    </row>
    <row r="17" spans="1:7" x14ac:dyDescent="0.15">
      <c r="A17" s="55" t="s">
        <v>296</v>
      </c>
      <c r="B17" t="s">
        <v>308</v>
      </c>
      <c r="C17" s="55" t="s">
        <v>299</v>
      </c>
      <c r="D17" s="56" t="s">
        <v>243</v>
      </c>
      <c r="E17" s="55" t="s">
        <v>242</v>
      </c>
      <c r="F17" s="55" t="s">
        <v>318</v>
      </c>
      <c r="G17" s="55" t="s">
        <v>278</v>
      </c>
    </row>
    <row r="18" spans="1:7" x14ac:dyDescent="0.15">
      <c r="A18" s="55" t="s">
        <v>296</v>
      </c>
      <c r="B18" t="s">
        <v>309</v>
      </c>
      <c r="C18" s="55" t="s">
        <v>299</v>
      </c>
      <c r="D18" s="56" t="s">
        <v>243</v>
      </c>
      <c r="E18" s="55" t="s">
        <v>242</v>
      </c>
      <c r="F18" s="55" t="s">
        <v>319</v>
      </c>
      <c r="G18" s="55" t="s">
        <v>278</v>
      </c>
    </row>
    <row r="19" spans="1:7" x14ac:dyDescent="0.15">
      <c r="A19" s="55" t="s">
        <v>296</v>
      </c>
      <c r="B19" t="s">
        <v>310</v>
      </c>
      <c r="C19" s="55" t="s">
        <v>299</v>
      </c>
      <c r="D19" s="56" t="s">
        <v>243</v>
      </c>
      <c r="E19" s="55" t="s">
        <v>242</v>
      </c>
      <c r="F19" s="55" t="s">
        <v>320</v>
      </c>
      <c r="G19" s="55" t="s">
        <v>278</v>
      </c>
    </row>
    <row r="20" spans="1:7" x14ac:dyDescent="0.15">
      <c r="A20" s="55" t="s">
        <v>296</v>
      </c>
      <c r="B20" t="s">
        <v>311</v>
      </c>
      <c r="C20" s="55" t="s">
        <v>299</v>
      </c>
      <c r="D20" s="56" t="s">
        <v>243</v>
      </c>
      <c r="E20" s="55" t="s">
        <v>242</v>
      </c>
      <c r="F20" s="55" t="s">
        <v>321</v>
      </c>
      <c r="G20" s="55" t="s">
        <v>278</v>
      </c>
    </row>
    <row r="21" spans="1:7" x14ac:dyDescent="0.15">
      <c r="A21" s="55" t="s">
        <v>296</v>
      </c>
      <c r="B21" t="s">
        <v>312</v>
      </c>
      <c r="C21" s="55" t="s">
        <v>299</v>
      </c>
      <c r="D21" s="56" t="s">
        <v>243</v>
      </c>
      <c r="E21" s="55" t="s">
        <v>242</v>
      </c>
      <c r="F21" s="55" t="s">
        <v>322</v>
      </c>
      <c r="G21" s="55" t="s">
        <v>278</v>
      </c>
    </row>
    <row r="22" spans="1:7" x14ac:dyDescent="0.15">
      <c r="A22" s="55" t="s">
        <v>296</v>
      </c>
      <c r="B22" s="55" t="s">
        <v>210</v>
      </c>
      <c r="C22" s="55" t="s">
        <v>295</v>
      </c>
      <c r="D22" s="56" t="s">
        <v>294</v>
      </c>
      <c r="E22" s="55" t="s">
        <v>242</v>
      </c>
      <c r="F22" s="55" t="s">
        <v>211</v>
      </c>
      <c r="G22" s="55" t="s">
        <v>195</v>
      </c>
    </row>
    <row r="23" spans="1:7" x14ac:dyDescent="0.15">
      <c r="A23" s="55" t="s">
        <v>296</v>
      </c>
      <c r="B23" s="55" t="s">
        <v>212</v>
      </c>
      <c r="C23" s="55" t="s">
        <v>295</v>
      </c>
      <c r="D23" s="56" t="s">
        <v>294</v>
      </c>
      <c r="E23" s="55" t="s">
        <v>242</v>
      </c>
      <c r="F23" s="55" t="s">
        <v>213</v>
      </c>
      <c r="G23" s="55" t="s">
        <v>195</v>
      </c>
    </row>
    <row r="24" spans="1:7" x14ac:dyDescent="0.15">
      <c r="A24" s="55" t="s">
        <v>296</v>
      </c>
      <c r="B24" s="55" t="s">
        <v>214</v>
      </c>
      <c r="C24" s="55" t="s">
        <v>295</v>
      </c>
      <c r="D24" s="56" t="s">
        <v>294</v>
      </c>
      <c r="E24" s="55" t="s">
        <v>242</v>
      </c>
      <c r="F24" s="55" t="s">
        <v>215</v>
      </c>
      <c r="G24" s="55" t="s">
        <v>195</v>
      </c>
    </row>
    <row r="25" spans="1:7" x14ac:dyDescent="0.15">
      <c r="A25" s="55" t="s">
        <v>296</v>
      </c>
      <c r="B25" s="55" t="s">
        <v>216</v>
      </c>
      <c r="C25" s="55" t="s">
        <v>295</v>
      </c>
      <c r="D25" s="56" t="s">
        <v>294</v>
      </c>
      <c r="E25" s="55" t="s">
        <v>241</v>
      </c>
      <c r="F25" s="55" t="s">
        <v>217</v>
      </c>
      <c r="G25" s="55" t="s">
        <v>195</v>
      </c>
    </row>
    <row r="26" spans="1:7" x14ac:dyDescent="0.15">
      <c r="A26" s="55" t="s">
        <v>296</v>
      </c>
      <c r="B26" s="55" t="s">
        <v>218</v>
      </c>
      <c r="C26" s="55" t="s">
        <v>295</v>
      </c>
      <c r="D26" s="56" t="s">
        <v>294</v>
      </c>
      <c r="E26" s="55" t="s">
        <v>241</v>
      </c>
      <c r="F26" s="55" t="s">
        <v>219</v>
      </c>
      <c r="G26" s="55" t="s">
        <v>195</v>
      </c>
    </row>
    <row r="27" spans="1:7" x14ac:dyDescent="0.15">
      <c r="A27" s="55" t="s">
        <v>296</v>
      </c>
      <c r="B27" s="55" t="s">
        <v>220</v>
      </c>
      <c r="C27" s="55" t="s">
        <v>295</v>
      </c>
      <c r="D27" s="56" t="s">
        <v>294</v>
      </c>
      <c r="E27" s="55" t="s">
        <v>241</v>
      </c>
      <c r="F27" s="55" t="s">
        <v>221</v>
      </c>
      <c r="G27" s="55" t="s">
        <v>195</v>
      </c>
    </row>
    <row r="28" spans="1:7" x14ac:dyDescent="0.15">
      <c r="A28" s="55" t="s">
        <v>296</v>
      </c>
      <c r="B28" s="55" t="s">
        <v>222</v>
      </c>
      <c r="C28" s="55" t="s">
        <v>295</v>
      </c>
      <c r="D28" s="56" t="s">
        <v>294</v>
      </c>
      <c r="E28" s="55" t="s">
        <v>241</v>
      </c>
      <c r="F28" s="55" t="s">
        <v>223</v>
      </c>
      <c r="G28" s="55" t="s">
        <v>195</v>
      </c>
    </row>
    <row r="29" spans="1:7" x14ac:dyDescent="0.15">
      <c r="A29" s="55" t="s">
        <v>296</v>
      </c>
      <c r="B29" s="55" t="s">
        <v>224</v>
      </c>
      <c r="C29" s="55" t="s">
        <v>295</v>
      </c>
      <c r="D29" s="56" t="s">
        <v>294</v>
      </c>
      <c r="E29" s="55" t="s">
        <v>241</v>
      </c>
      <c r="F29" s="55" t="s">
        <v>225</v>
      </c>
      <c r="G29" s="55" t="s">
        <v>195</v>
      </c>
    </row>
    <row r="30" spans="1:7" x14ac:dyDescent="0.15">
      <c r="A30" s="55" t="s">
        <v>296</v>
      </c>
      <c r="B30" s="55" t="s">
        <v>226</v>
      </c>
      <c r="C30" s="55" t="s">
        <v>295</v>
      </c>
      <c r="D30" s="56" t="s">
        <v>294</v>
      </c>
      <c r="E30" s="55" t="s">
        <v>241</v>
      </c>
      <c r="F30" s="55" t="s">
        <v>227</v>
      </c>
      <c r="G30" s="55" t="s">
        <v>195</v>
      </c>
    </row>
    <row r="31" spans="1:7" x14ac:dyDescent="0.15">
      <c r="A31" s="55" t="s">
        <v>296</v>
      </c>
      <c r="B31" s="55" t="s">
        <v>228</v>
      </c>
      <c r="C31" s="55" t="s">
        <v>295</v>
      </c>
      <c r="D31" s="56" t="s">
        <v>294</v>
      </c>
      <c r="E31" s="55" t="s">
        <v>241</v>
      </c>
      <c r="F31" s="55" t="s">
        <v>229</v>
      </c>
      <c r="G31" s="55" t="s">
        <v>195</v>
      </c>
    </row>
    <row r="32" spans="1:7" x14ac:dyDescent="0.15">
      <c r="A32" s="55" t="s">
        <v>296</v>
      </c>
      <c r="B32" s="55" t="s">
        <v>230</v>
      </c>
      <c r="C32" s="55" t="s">
        <v>295</v>
      </c>
      <c r="D32" s="56" t="s">
        <v>294</v>
      </c>
      <c r="E32" s="55" t="s">
        <v>241</v>
      </c>
      <c r="F32" s="55" t="s">
        <v>231</v>
      </c>
      <c r="G32" s="55" t="s">
        <v>195</v>
      </c>
    </row>
    <row r="33" spans="1:7" x14ac:dyDescent="0.15">
      <c r="A33" s="55" t="s">
        <v>296</v>
      </c>
      <c r="B33" s="55" t="s">
        <v>232</v>
      </c>
      <c r="C33" s="55" t="s">
        <v>295</v>
      </c>
      <c r="D33" s="56" t="s">
        <v>294</v>
      </c>
      <c r="E33" s="55" t="s">
        <v>241</v>
      </c>
      <c r="F33" s="55" t="s">
        <v>233</v>
      </c>
      <c r="G33" s="55" t="s">
        <v>195</v>
      </c>
    </row>
    <row r="34" spans="1:7" x14ac:dyDescent="0.15">
      <c r="A34" s="55" t="s">
        <v>296</v>
      </c>
      <c r="B34" s="55" t="s">
        <v>234</v>
      </c>
      <c r="C34" s="55" t="s">
        <v>295</v>
      </c>
      <c r="D34" s="56" t="s">
        <v>294</v>
      </c>
      <c r="E34" s="55" t="s">
        <v>241</v>
      </c>
      <c r="F34" s="55" t="s">
        <v>235</v>
      </c>
      <c r="G34" s="55" t="s">
        <v>195</v>
      </c>
    </row>
    <row r="35" spans="1:7" x14ac:dyDescent="0.15">
      <c r="A35" s="55" t="s">
        <v>296</v>
      </c>
      <c r="B35" s="55" t="s">
        <v>236</v>
      </c>
      <c r="C35" s="55" t="s">
        <v>295</v>
      </c>
      <c r="D35" s="56" t="s">
        <v>294</v>
      </c>
      <c r="E35" s="55" t="s">
        <v>241</v>
      </c>
      <c r="F35" s="55" t="s">
        <v>237</v>
      </c>
      <c r="G35" s="55" t="s">
        <v>195</v>
      </c>
    </row>
    <row r="36" spans="1:7" x14ac:dyDescent="0.15">
      <c r="A36" s="55" t="s">
        <v>296</v>
      </c>
      <c r="B36" s="55" t="s">
        <v>238</v>
      </c>
      <c r="C36" s="55" t="s">
        <v>295</v>
      </c>
      <c r="D36" s="56" t="s">
        <v>294</v>
      </c>
      <c r="E36" s="55" t="s">
        <v>241</v>
      </c>
      <c r="F36" s="55" t="s">
        <v>239</v>
      </c>
      <c r="G36" s="55" t="s">
        <v>195</v>
      </c>
    </row>
    <row r="37" spans="1:7" x14ac:dyDescent="0.15">
      <c r="A37" s="55" t="s">
        <v>292</v>
      </c>
      <c r="B37" s="55" t="s">
        <v>279</v>
      </c>
      <c r="C37" s="55" t="s">
        <v>293</v>
      </c>
      <c r="D37" s="56" t="s">
        <v>294</v>
      </c>
      <c r="E37" s="55" t="s">
        <v>242</v>
      </c>
      <c r="F37" s="55" t="s">
        <v>284</v>
      </c>
      <c r="G37" s="55" t="s">
        <v>195</v>
      </c>
    </row>
    <row r="38" spans="1:7" x14ac:dyDescent="0.15">
      <c r="A38" s="55" t="s">
        <v>292</v>
      </c>
      <c r="B38" s="55" t="s">
        <v>280</v>
      </c>
      <c r="C38" s="55" t="s">
        <v>293</v>
      </c>
      <c r="D38" s="56" t="s">
        <v>294</v>
      </c>
      <c r="E38" s="55" t="s">
        <v>242</v>
      </c>
      <c r="F38" s="55" t="s">
        <v>285</v>
      </c>
      <c r="G38" s="55" t="s">
        <v>195</v>
      </c>
    </row>
    <row r="39" spans="1:7" x14ac:dyDescent="0.15">
      <c r="A39" s="55" t="s">
        <v>292</v>
      </c>
      <c r="B39" s="55" t="s">
        <v>281</v>
      </c>
      <c r="C39" s="55" t="s">
        <v>293</v>
      </c>
      <c r="D39" s="56" t="s">
        <v>294</v>
      </c>
      <c r="E39" s="55" t="s">
        <v>242</v>
      </c>
      <c r="F39" s="55" t="s">
        <v>286</v>
      </c>
      <c r="G39" s="55" t="s">
        <v>195</v>
      </c>
    </row>
    <row r="40" spans="1:7" x14ac:dyDescent="0.15">
      <c r="A40" s="55" t="s">
        <v>292</v>
      </c>
      <c r="B40" s="55" t="s">
        <v>282</v>
      </c>
      <c r="C40" s="55" t="s">
        <v>293</v>
      </c>
      <c r="D40" s="56" t="s">
        <v>294</v>
      </c>
      <c r="E40" s="55" t="s">
        <v>242</v>
      </c>
      <c r="F40" s="55" t="s">
        <v>287</v>
      </c>
      <c r="G40" s="55" t="s">
        <v>195</v>
      </c>
    </row>
    <row r="41" spans="1:7" x14ac:dyDescent="0.15">
      <c r="A41" s="55" t="s">
        <v>292</v>
      </c>
      <c r="B41" s="55" t="s">
        <v>283</v>
      </c>
      <c r="C41" s="55" t="s">
        <v>293</v>
      </c>
      <c r="D41" s="56" t="s">
        <v>294</v>
      </c>
      <c r="E41" s="55" t="s">
        <v>242</v>
      </c>
      <c r="F41" s="55" t="s">
        <v>288</v>
      </c>
      <c r="G41" s="55" t="s">
        <v>195</v>
      </c>
    </row>
    <row r="42" spans="1:7" x14ac:dyDescent="0.15">
      <c r="A42" s="55" t="s">
        <v>247</v>
      </c>
      <c r="B42" s="55" t="s">
        <v>248</v>
      </c>
      <c r="C42" s="55" t="s">
        <v>291</v>
      </c>
      <c r="D42" s="56" t="s">
        <v>244</v>
      </c>
      <c r="E42" s="55" t="s">
        <v>241</v>
      </c>
      <c r="F42" s="55" t="s">
        <v>249</v>
      </c>
      <c r="G42" s="55" t="s">
        <v>278</v>
      </c>
    </row>
    <row r="43" spans="1:7" x14ac:dyDescent="0.15">
      <c r="A43" s="55" t="s">
        <v>247</v>
      </c>
      <c r="B43" s="55" t="s">
        <v>250</v>
      </c>
      <c r="C43" s="55" t="s">
        <v>291</v>
      </c>
      <c r="D43" s="56" t="s">
        <v>244</v>
      </c>
      <c r="E43" s="55" t="s">
        <v>241</v>
      </c>
      <c r="F43" s="55" t="s">
        <v>251</v>
      </c>
      <c r="G43" s="55" t="s">
        <v>278</v>
      </c>
    </row>
    <row r="44" spans="1:7" x14ac:dyDescent="0.15">
      <c r="A44" s="55" t="s">
        <v>247</v>
      </c>
      <c r="B44" s="55" t="s">
        <v>252</v>
      </c>
      <c r="C44" s="55" t="s">
        <v>291</v>
      </c>
      <c r="D44" s="56" t="s">
        <v>244</v>
      </c>
      <c r="E44" s="55" t="s">
        <v>241</v>
      </c>
      <c r="F44" s="55" t="s">
        <v>253</v>
      </c>
      <c r="G44" s="55" t="s">
        <v>278</v>
      </c>
    </row>
    <row r="45" spans="1:7" x14ac:dyDescent="0.15">
      <c r="A45" s="55" t="s">
        <v>247</v>
      </c>
      <c r="B45" s="55" t="s">
        <v>254</v>
      </c>
      <c r="C45" s="55" t="s">
        <v>291</v>
      </c>
      <c r="D45" s="56" t="s">
        <v>244</v>
      </c>
      <c r="E45" s="55" t="s">
        <v>241</v>
      </c>
      <c r="F45" s="55" t="s">
        <v>255</v>
      </c>
      <c r="G45" s="55" t="s">
        <v>278</v>
      </c>
    </row>
    <row r="46" spans="1:7" x14ac:dyDescent="0.15">
      <c r="A46" s="55" t="s">
        <v>247</v>
      </c>
      <c r="B46" s="55" t="s">
        <v>256</v>
      </c>
      <c r="C46" s="55" t="s">
        <v>291</v>
      </c>
      <c r="D46" s="56" t="s">
        <v>244</v>
      </c>
      <c r="E46" s="55" t="s">
        <v>241</v>
      </c>
      <c r="F46" s="55" t="s">
        <v>257</v>
      </c>
      <c r="G46" s="55" t="s">
        <v>278</v>
      </c>
    </row>
    <row r="47" spans="1:7" x14ac:dyDescent="0.15">
      <c r="A47" s="55" t="s">
        <v>247</v>
      </c>
      <c r="B47" s="55" t="s">
        <v>258</v>
      </c>
      <c r="C47" s="55" t="s">
        <v>291</v>
      </c>
      <c r="D47" s="56" t="s">
        <v>244</v>
      </c>
      <c r="E47" s="55" t="s">
        <v>241</v>
      </c>
      <c r="F47" s="55" t="s">
        <v>259</v>
      </c>
      <c r="G47" s="55" t="s">
        <v>278</v>
      </c>
    </row>
    <row r="48" spans="1:7" x14ac:dyDescent="0.15">
      <c r="A48" s="55" t="s">
        <v>247</v>
      </c>
      <c r="B48" s="55" t="s">
        <v>260</v>
      </c>
      <c r="C48" s="55" t="s">
        <v>291</v>
      </c>
      <c r="D48" s="56" t="s">
        <v>244</v>
      </c>
      <c r="E48" s="55" t="s">
        <v>241</v>
      </c>
      <c r="F48" s="55" t="s">
        <v>261</v>
      </c>
      <c r="G48" s="55" t="s">
        <v>278</v>
      </c>
    </row>
    <row r="49" spans="1:11" x14ac:dyDescent="0.15">
      <c r="A49" s="55" t="s">
        <v>247</v>
      </c>
      <c r="B49" s="55" t="s">
        <v>262</v>
      </c>
      <c r="C49" s="55" t="s">
        <v>291</v>
      </c>
      <c r="D49" s="56" t="s">
        <v>244</v>
      </c>
      <c r="E49" s="55" t="s">
        <v>241</v>
      </c>
      <c r="F49" s="55" t="s">
        <v>263</v>
      </c>
      <c r="G49" s="55" t="s">
        <v>278</v>
      </c>
    </row>
    <row r="50" spans="1:11" x14ac:dyDescent="0.15">
      <c r="A50" s="55" t="s">
        <v>247</v>
      </c>
      <c r="B50" s="55" t="s">
        <v>264</v>
      </c>
      <c r="C50" s="55" t="s">
        <v>291</v>
      </c>
      <c r="D50" s="56" t="s">
        <v>244</v>
      </c>
      <c r="E50" s="55" t="s">
        <v>241</v>
      </c>
      <c r="F50" s="55" t="s">
        <v>265</v>
      </c>
      <c r="G50" s="55" t="s">
        <v>278</v>
      </c>
    </row>
    <row r="51" spans="1:11" x14ac:dyDescent="0.15">
      <c r="A51" s="55" t="s">
        <v>247</v>
      </c>
      <c r="B51" s="55" t="s">
        <v>266</v>
      </c>
      <c r="C51" s="55" t="s">
        <v>291</v>
      </c>
      <c r="D51" s="56" t="s">
        <v>244</v>
      </c>
      <c r="E51" s="55" t="s">
        <v>241</v>
      </c>
      <c r="F51" s="55" t="s">
        <v>267</v>
      </c>
      <c r="G51" s="55" t="s">
        <v>278</v>
      </c>
    </row>
    <row r="52" spans="1:11" x14ac:dyDescent="0.15">
      <c r="A52" s="55" t="s">
        <v>247</v>
      </c>
      <c r="B52" s="55" t="s">
        <v>268</v>
      </c>
      <c r="C52" s="55" t="s">
        <v>291</v>
      </c>
      <c r="D52" s="56" t="s">
        <v>244</v>
      </c>
      <c r="E52" s="55" t="s">
        <v>241</v>
      </c>
      <c r="F52" s="55" t="s">
        <v>269</v>
      </c>
      <c r="G52" s="55" t="s">
        <v>278</v>
      </c>
    </row>
    <row r="53" spans="1:11" x14ac:dyDescent="0.15">
      <c r="A53" s="55" t="s">
        <v>247</v>
      </c>
      <c r="B53" s="55" t="s">
        <v>270</v>
      </c>
      <c r="C53" s="55" t="s">
        <v>291</v>
      </c>
      <c r="D53" s="56" t="s">
        <v>244</v>
      </c>
      <c r="E53" s="55" t="s">
        <v>241</v>
      </c>
      <c r="F53" s="55" t="s">
        <v>271</v>
      </c>
      <c r="G53" s="55" t="s">
        <v>278</v>
      </c>
    </row>
    <row r="54" spans="1:11" x14ac:dyDescent="0.15">
      <c r="A54" s="55" t="s">
        <v>247</v>
      </c>
      <c r="B54" s="55" t="s">
        <v>272</v>
      </c>
      <c r="C54" s="55" t="s">
        <v>291</v>
      </c>
      <c r="D54" s="56" t="s">
        <v>244</v>
      </c>
      <c r="E54" s="55" t="s">
        <v>241</v>
      </c>
      <c r="F54" s="55" t="s">
        <v>273</v>
      </c>
      <c r="G54" s="55" t="s">
        <v>278</v>
      </c>
    </row>
    <row r="55" spans="1:11" x14ac:dyDescent="0.15">
      <c r="A55" s="55" t="s">
        <v>247</v>
      </c>
      <c r="B55" s="55" t="s">
        <v>274</v>
      </c>
      <c r="C55" s="55" t="s">
        <v>291</v>
      </c>
      <c r="D55" s="56" t="s">
        <v>244</v>
      </c>
      <c r="E55" s="55" t="s">
        <v>241</v>
      </c>
      <c r="F55" s="55" t="s">
        <v>275</v>
      </c>
      <c r="G55" s="55" t="s">
        <v>278</v>
      </c>
    </row>
    <row r="56" spans="1:11" x14ac:dyDescent="0.15">
      <c r="A56" s="55" t="s">
        <v>247</v>
      </c>
      <c r="B56" s="55" t="s">
        <v>276</v>
      </c>
      <c r="C56" s="55" t="s">
        <v>291</v>
      </c>
      <c r="D56" s="56" t="s">
        <v>244</v>
      </c>
      <c r="E56" s="55" t="s">
        <v>241</v>
      </c>
      <c r="F56" s="55" t="s">
        <v>277</v>
      </c>
      <c r="G56" s="55" t="s">
        <v>278</v>
      </c>
    </row>
    <row r="61" spans="1:11" ht="33" customHeight="1" x14ac:dyDescent="0.15">
      <c r="A61" s="61" t="s">
        <v>297</v>
      </c>
      <c r="B61" s="61"/>
      <c r="C61" s="61"/>
      <c r="D61" s="61"/>
      <c r="E61" s="61"/>
      <c r="F61" s="61"/>
      <c r="G61" s="61"/>
      <c r="H61" s="50"/>
      <c r="I61" s="50"/>
      <c r="J61" s="50"/>
      <c r="K61" s="50"/>
    </row>
  </sheetData>
  <mergeCells count="1">
    <mergeCell ref="A61:G61"/>
  </mergeCells>
  <pageMargins left="0.7" right="0.7" top="0.75" bottom="0.75" header="0.3" footer="0.3"/>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Supplementary Table 1</vt:lpstr>
      <vt:lpstr>Supplementary Table 2</vt:lpstr>
      <vt:lpstr>Supplementary Table 3</vt:lpstr>
      <vt:lpstr>Supplementary Table 4</vt:lpstr>
      <vt:lpstr>Supplementary Table 5</vt:lpstr>
      <vt:lpstr>Supplementary Table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Koren, Sergey (NIH/NHGRI) [E]</cp:lastModifiedBy>
  <dcterms:created xsi:type="dcterms:W3CDTF">2024-09-11T14:31:49Z</dcterms:created>
  <dcterms:modified xsi:type="dcterms:W3CDTF">2024-09-30T14:18:53Z</dcterms:modified>
</cp:coreProperties>
</file>