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thi/Library/CloudStorage/GoogleDrive-cfaulk@umn.edu/Shared drives/Functional Genomics Lab/Projects/Genome skimming methylation/Revision/"/>
    </mc:Choice>
  </mc:AlternateContent>
  <xr:revisionPtr revIDLastSave="0" documentId="13_ncr:1_{80B1A45C-9A48-C049-AD15-745EA17421E6}" xr6:coauthVersionLast="47" xr6:coauthVersionMax="47" xr10:uidLastSave="{00000000-0000-0000-0000-000000000000}"/>
  <bookViews>
    <workbookView xWindow="0" yWindow="760" windowWidth="30240" windowHeight="18880" activeTab="1" xr2:uid="{66318459-1B8C-C84E-9ABC-54FB4868E37A}"/>
  </bookViews>
  <sheets>
    <sheet name="Primate Depth" sheetId="4" r:id="rId1"/>
    <sheet name="mouse bio replicates" sheetId="3" r:id="rId2"/>
    <sheet name="zoo muscle final" sheetId="5" r:id="rId3"/>
    <sheet name="Chimp Alu-L1 bootstrap" sheetId="10" r:id="rId4"/>
    <sheet name="Chimp all repeats" sheetId="11" r:id="rId5"/>
    <sheet name="mouse repeats &gt;1%" sheetId="6" r:id="rId6"/>
    <sheet name="Mouse all repeats HIP" sheetId="8" r:id="rId7"/>
    <sheet name="mouse mtdna" sheetId="12" r:id="rId8"/>
    <sheet name="chimp mtdna" sheetId="13" r:id="rId9"/>
  </sheets>
  <definedNames>
    <definedName name="_xlchart.v1.0" hidden="1">'Chimp all repeats'!$G$2</definedName>
    <definedName name="_xlchart.v1.1" hidden="1">'Chimp all repeats'!$G$3:$G$73</definedName>
    <definedName name="_xlchart.v1.2" hidden="1">'Mouse all repeats HIP'!$K$3:$K$37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2" l="1"/>
  <c r="L8" i="12"/>
  <c r="L7" i="12"/>
  <c r="L6" i="12"/>
  <c r="L5" i="12"/>
  <c r="K9" i="12"/>
  <c r="K8" i="12"/>
  <c r="K7" i="12"/>
  <c r="K6" i="12"/>
  <c r="K5" i="12"/>
  <c r="C28" i="12"/>
  <c r="C27" i="12"/>
  <c r="C43" i="5"/>
  <c r="C44" i="5"/>
  <c r="C42" i="5"/>
  <c r="C41" i="5"/>
  <c r="C40" i="5"/>
  <c r="G19" i="11"/>
  <c r="G22" i="11"/>
  <c r="G43" i="11"/>
  <c r="G7" i="11"/>
  <c r="G31" i="11"/>
  <c r="G6" i="11"/>
  <c r="G46" i="11"/>
  <c r="G54" i="11"/>
  <c r="G58" i="11"/>
  <c r="G62" i="11"/>
  <c r="G5" i="11"/>
  <c r="G56" i="11"/>
  <c r="G25" i="11"/>
  <c r="G67" i="11"/>
  <c r="G3" i="11"/>
  <c r="G60" i="11"/>
  <c r="G65" i="11"/>
  <c r="G29" i="11"/>
  <c r="G16" i="11"/>
  <c r="G10" i="11"/>
  <c r="G35" i="11"/>
  <c r="G33" i="11"/>
  <c r="G15" i="11"/>
  <c r="G4" i="11"/>
  <c r="G41" i="11"/>
  <c r="G13" i="11"/>
  <c r="G11" i="11"/>
  <c r="G26" i="11"/>
  <c r="G71" i="11"/>
  <c r="G9" i="11"/>
  <c r="G38" i="11"/>
  <c r="G47" i="11"/>
  <c r="G63" i="11"/>
  <c r="G57" i="11"/>
  <c r="G48" i="11"/>
  <c r="G50" i="11"/>
  <c r="G49" i="11"/>
  <c r="G68" i="11"/>
  <c r="G14" i="11"/>
  <c r="G17" i="11"/>
  <c r="G64" i="11"/>
  <c r="G37" i="11"/>
  <c r="G59" i="11"/>
  <c r="G30" i="11"/>
  <c r="G70" i="11"/>
  <c r="G44" i="11"/>
  <c r="G72" i="11"/>
  <c r="G40" i="11"/>
  <c r="G36" i="11"/>
  <c r="G51" i="11"/>
  <c r="G61" i="11"/>
  <c r="G39" i="11"/>
  <c r="G55" i="11"/>
  <c r="G23" i="11"/>
  <c r="G52" i="11"/>
  <c r="G18" i="11"/>
  <c r="G27" i="11"/>
  <c r="G8" i="11"/>
  <c r="G42" i="11"/>
  <c r="G73" i="11"/>
  <c r="G12" i="11"/>
  <c r="G45" i="11"/>
  <c r="G34" i="11"/>
  <c r="G69" i="11"/>
  <c r="G66" i="11"/>
  <c r="G28" i="11"/>
  <c r="G24" i="11"/>
  <c r="G32" i="11"/>
  <c r="G53" i="11"/>
  <c r="G20" i="11"/>
  <c r="G21" i="11"/>
  <c r="K30" i="8" l="1"/>
  <c r="K29" i="8"/>
  <c r="K22" i="8"/>
  <c r="K33" i="8"/>
  <c r="K28" i="8"/>
  <c r="K16" i="8"/>
  <c r="K6" i="8"/>
  <c r="K31" i="8"/>
  <c r="K12" i="8"/>
  <c r="K17" i="8"/>
  <c r="K8" i="8"/>
  <c r="K37" i="8"/>
  <c r="K11" i="8"/>
  <c r="K13" i="8"/>
  <c r="K14" i="8"/>
  <c r="K21" i="8"/>
  <c r="K4" i="8"/>
  <c r="K9" i="8"/>
  <c r="K36" i="8"/>
  <c r="K26" i="8"/>
  <c r="K25" i="8"/>
  <c r="K3" i="8"/>
  <c r="K35" i="8"/>
  <c r="K34" i="8"/>
  <c r="K5" i="8"/>
  <c r="K18" i="8"/>
  <c r="K23" i="8"/>
  <c r="K7" i="8"/>
  <c r="K20" i="8"/>
  <c r="K27" i="8"/>
  <c r="K10" i="8"/>
  <c r="K15" i="8"/>
  <c r="K19" i="8"/>
  <c r="K24" i="8"/>
  <c r="K32" i="8"/>
  <c r="D2" i="13"/>
  <c r="E2" i="13" s="1"/>
  <c r="J2" i="12"/>
  <c r="K2" i="12"/>
  <c r="L2" i="12" s="1"/>
  <c r="D4" i="12"/>
  <c r="E4" i="12" s="1"/>
  <c r="D5" i="12"/>
  <c r="E5" i="12" s="1"/>
  <c r="D6" i="12"/>
  <c r="E6" i="12" s="1"/>
  <c r="D7" i="12"/>
  <c r="E7" i="12" s="1"/>
  <c r="D8" i="12"/>
  <c r="E8" i="12" s="1"/>
  <c r="D9" i="12"/>
  <c r="E9" i="12" s="1"/>
  <c r="D10" i="12"/>
  <c r="E10" i="12" s="1"/>
  <c r="D11" i="12"/>
  <c r="E11" i="12" s="1"/>
  <c r="D12" i="12"/>
  <c r="E12" i="12" s="1"/>
  <c r="D13" i="12"/>
  <c r="E13" i="12" s="1"/>
  <c r="D14" i="12"/>
  <c r="E14" i="12" s="1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 s="1"/>
  <c r="D25" i="12"/>
  <c r="E25" i="12" s="1"/>
  <c r="D3" i="12"/>
  <c r="E3" i="12" s="1"/>
  <c r="D2" i="12"/>
  <c r="E2" i="12" s="1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K16" i="6"/>
  <c r="K17" i="6"/>
  <c r="K18" i="6"/>
  <c r="K19" i="6"/>
  <c r="K20" i="6"/>
  <c r="K21" i="6"/>
  <c r="K22" i="6"/>
  <c r="K23" i="6"/>
  <c r="K24" i="6"/>
  <c r="K15" i="6"/>
  <c r="J16" i="6"/>
  <c r="J17" i="6"/>
  <c r="J18" i="6"/>
  <c r="J19" i="6"/>
  <c r="J20" i="6"/>
  <c r="J21" i="6"/>
  <c r="J22" i="6"/>
  <c r="J23" i="6"/>
  <c r="J24" i="6"/>
  <c r="J15" i="6"/>
  <c r="I16" i="6"/>
  <c r="I17" i="6"/>
  <c r="I18" i="6"/>
  <c r="I19" i="6"/>
  <c r="I20" i="6"/>
  <c r="I21" i="6"/>
  <c r="I22" i="6"/>
  <c r="I23" i="6"/>
  <c r="I24" i="6"/>
  <c r="I15" i="6"/>
  <c r="H16" i="6"/>
  <c r="H17" i="6"/>
  <c r="H18" i="6"/>
  <c r="H19" i="6"/>
  <c r="H20" i="6"/>
  <c r="H21" i="6"/>
  <c r="H22" i="6"/>
  <c r="H23" i="6"/>
  <c r="H24" i="6"/>
  <c r="H15" i="6"/>
  <c r="G16" i="6"/>
  <c r="G17" i="6"/>
  <c r="G18" i="6"/>
  <c r="G19" i="6"/>
  <c r="G20" i="6"/>
  <c r="G21" i="6"/>
  <c r="G22" i="6"/>
  <c r="G23" i="6"/>
  <c r="G24" i="6"/>
  <c r="G15" i="6"/>
  <c r="F16" i="6"/>
  <c r="F17" i="6"/>
  <c r="F18" i="6"/>
  <c r="F19" i="6"/>
  <c r="F20" i="6"/>
  <c r="F21" i="6"/>
  <c r="F22" i="6"/>
  <c r="F23" i="6"/>
  <c r="F24" i="6"/>
  <c r="F15" i="6"/>
  <c r="E16" i="6"/>
  <c r="E17" i="6"/>
  <c r="E18" i="6"/>
  <c r="E19" i="6"/>
  <c r="E20" i="6"/>
  <c r="E21" i="6"/>
  <c r="E22" i="6"/>
  <c r="E23" i="6"/>
  <c r="E24" i="6"/>
  <c r="E15" i="6"/>
  <c r="D16" i="6"/>
  <c r="D17" i="6"/>
  <c r="D18" i="6"/>
  <c r="D19" i="6"/>
  <c r="D20" i="6"/>
  <c r="D21" i="6"/>
  <c r="D22" i="6"/>
  <c r="D23" i="6"/>
  <c r="D24" i="6"/>
  <c r="D15" i="6"/>
  <c r="C16" i="6"/>
  <c r="C17" i="6"/>
  <c r="C18" i="6"/>
  <c r="C19" i="6"/>
  <c r="C20" i="6"/>
  <c r="C21" i="6"/>
  <c r="C22" i="6"/>
  <c r="C23" i="6"/>
  <c r="C24" i="6"/>
  <c r="C15" i="6"/>
  <c r="B16" i="6"/>
  <c r="B17" i="6"/>
  <c r="B18" i="6"/>
  <c r="B19" i="6"/>
  <c r="B20" i="6"/>
  <c r="B21" i="6"/>
  <c r="B22" i="6"/>
  <c r="B23" i="6"/>
  <c r="B24" i="6"/>
  <c r="B15" i="6"/>
  <c r="F13" i="10"/>
  <c r="F14" i="10"/>
  <c r="F15" i="10"/>
  <c r="F16" i="10"/>
  <c r="F17" i="10"/>
  <c r="F12" i="10"/>
  <c r="E13" i="10"/>
  <c r="E14" i="10"/>
  <c r="E15" i="10"/>
  <c r="E16" i="10"/>
  <c r="E17" i="10"/>
  <c r="E12" i="10"/>
  <c r="C13" i="10"/>
  <c r="C14" i="10"/>
  <c r="C15" i="10"/>
  <c r="C16" i="10"/>
  <c r="C17" i="10"/>
  <c r="C12" i="10"/>
  <c r="B13" i="10"/>
  <c r="B14" i="10"/>
  <c r="B15" i="10"/>
  <c r="B16" i="10"/>
  <c r="B17" i="10"/>
  <c r="B12" i="10"/>
  <c r="I11" i="4"/>
  <c r="I12" i="4"/>
  <c r="I13" i="4"/>
  <c r="I14" i="4"/>
  <c r="I15" i="4"/>
  <c r="I16" i="4"/>
  <c r="I17" i="4"/>
  <c r="I18" i="4"/>
  <c r="I19" i="4"/>
  <c r="I10" i="4"/>
  <c r="F30" i="4"/>
  <c r="I30" i="4"/>
  <c r="C30" i="4"/>
  <c r="D29" i="4"/>
  <c r="D30" i="4" s="1"/>
  <c r="E29" i="4"/>
  <c r="E30" i="4" s="1"/>
  <c r="F29" i="4"/>
  <c r="G29" i="4"/>
  <c r="G30" i="4" s="1"/>
  <c r="H29" i="4"/>
  <c r="H30" i="4" s="1"/>
  <c r="I29" i="4"/>
  <c r="C29" i="4"/>
  <c r="D27" i="4"/>
  <c r="E27" i="4"/>
  <c r="F27" i="4"/>
  <c r="F28" i="4" s="1"/>
  <c r="G27" i="4"/>
  <c r="H27" i="4"/>
  <c r="I27" i="4"/>
  <c r="C27" i="4"/>
  <c r="C28" i="4" s="1"/>
  <c r="D26" i="4"/>
  <c r="E26" i="4"/>
  <c r="F26" i="4"/>
  <c r="G26" i="4"/>
  <c r="H26" i="4"/>
  <c r="I26" i="4"/>
  <c r="I28" i="4" s="1"/>
  <c r="C26" i="4"/>
  <c r="I24" i="4"/>
  <c r="E24" i="4"/>
  <c r="F24" i="4"/>
  <c r="G24" i="4"/>
  <c r="H24" i="4"/>
  <c r="D24" i="4"/>
  <c r="C24" i="4"/>
  <c r="C36" i="3"/>
  <c r="C35" i="3"/>
  <c r="C34" i="3"/>
  <c r="C33" i="3"/>
  <c r="C32" i="3"/>
  <c r="B36" i="3"/>
  <c r="B35" i="3"/>
  <c r="B34" i="3"/>
  <c r="B33" i="3"/>
  <c r="B32" i="3"/>
  <c r="L36" i="5"/>
  <c r="M36" i="5"/>
  <c r="K36" i="5"/>
  <c r="H13" i="3"/>
  <c r="I27" i="3"/>
  <c r="J27" i="3"/>
  <c r="I23" i="3"/>
  <c r="J23" i="3"/>
  <c r="H27" i="3"/>
  <c r="H23" i="3"/>
  <c r="I18" i="3"/>
  <c r="J18" i="3"/>
  <c r="H18" i="3"/>
  <c r="I13" i="3"/>
  <c r="J13" i="3"/>
  <c r="J8" i="3"/>
  <c r="I8" i="3"/>
  <c r="H8" i="3"/>
  <c r="E28" i="3"/>
  <c r="F28" i="3"/>
  <c r="D28" i="3"/>
  <c r="F6" i="4"/>
  <c r="F3" i="4"/>
  <c r="F4" i="4"/>
  <c r="F5" i="4"/>
  <c r="F2" i="4"/>
  <c r="E28" i="4" l="1"/>
  <c r="H28" i="4"/>
  <c r="D28" i="4"/>
  <c r="G28" i="4"/>
</calcChain>
</file>

<file path=xl/sharedStrings.xml><?xml version="1.0" encoding="utf-8"?>
<sst xmlns="http://schemas.openxmlformats.org/spreadsheetml/2006/main" count="678" uniqueCount="372">
  <si>
    <t>Animal</t>
  </si>
  <si>
    <t>Binomial</t>
  </si>
  <si>
    <t>Taxon ID</t>
  </si>
  <si>
    <t>Quality</t>
  </si>
  <si>
    <t>Alpaca</t>
  </si>
  <si>
    <t>Vicugna pacos</t>
  </si>
  <si>
    <t>Armadillo</t>
  </si>
  <si>
    <t>Ambystoma mexicanum</t>
  </si>
  <si>
    <t>Camel</t>
  </si>
  <si>
    <t>Camelus dromedarius</t>
  </si>
  <si>
    <t>Felis catus</t>
  </si>
  <si>
    <t>Deer</t>
  </si>
  <si>
    <t>Odocoileus virginianus</t>
  </si>
  <si>
    <t>Canis familiaris</t>
  </si>
  <si>
    <t>Duck</t>
  </si>
  <si>
    <t>Anas platyrhynchos</t>
  </si>
  <si>
    <t>Sciurus carolinensis</t>
  </si>
  <si>
    <t>Elk</t>
  </si>
  <si>
    <t>Cervus canadensis</t>
  </si>
  <si>
    <t>Falco columbarius</t>
  </si>
  <si>
    <t>Frog</t>
  </si>
  <si>
    <t>Rana catesbeiana</t>
  </si>
  <si>
    <t>Capra hircus</t>
  </si>
  <si>
    <t>Goose</t>
  </si>
  <si>
    <t>Horse</t>
  </si>
  <si>
    <t>Equus caballus</t>
  </si>
  <si>
    <t>Homo sapiens</t>
  </si>
  <si>
    <t xml:space="preserve">Hyena </t>
  </si>
  <si>
    <t>Crocuta crocuta</t>
  </si>
  <si>
    <t>Mako Shark</t>
  </si>
  <si>
    <t>Isurus oxyrinchus</t>
  </si>
  <si>
    <t>Muskrat</t>
  </si>
  <si>
    <t>Ondatra zibethicus</t>
  </si>
  <si>
    <t>Otter</t>
  </si>
  <si>
    <t>Lontra canadensis</t>
  </si>
  <si>
    <t>Pheasant</t>
  </si>
  <si>
    <t>Phasianus colchicus</t>
  </si>
  <si>
    <t>Python</t>
  </si>
  <si>
    <t>Python bivittatus</t>
  </si>
  <si>
    <t>Rabbit</t>
  </si>
  <si>
    <t>Oryctolagus cuniculus</t>
  </si>
  <si>
    <t xml:space="preserve">Raccoon </t>
  </si>
  <si>
    <t>Procyon lotor</t>
  </si>
  <si>
    <t>Rat</t>
  </si>
  <si>
    <t>Rattus norvegicus</t>
  </si>
  <si>
    <t>Ovis aries</t>
  </si>
  <si>
    <t>Turkey</t>
  </si>
  <si>
    <t>Meleagris gallopavo</t>
  </si>
  <si>
    <t>Crotalus atrox</t>
  </si>
  <si>
    <t>Marmota monax</t>
  </si>
  <si>
    <t>Yak</t>
  </si>
  <si>
    <t>Bos grunniens</t>
  </si>
  <si>
    <t>Danio rerio</t>
  </si>
  <si>
    <t>Bear</t>
  </si>
  <si>
    <t>Ursus americanus</t>
  </si>
  <si>
    <t>Rhesus macaque</t>
  </si>
  <si>
    <t>Macaca mulatta</t>
  </si>
  <si>
    <t>Spec ng/ul</t>
  </si>
  <si>
    <t>Volume</t>
  </si>
  <si>
    <t>Barcode</t>
  </si>
  <si>
    <t>Elephant</t>
  </si>
  <si>
    <t>Loxodonta africana</t>
  </si>
  <si>
    <t>Genome</t>
  </si>
  <si>
    <t>BGI_CrCroc_1.0</t>
  </si>
  <si>
    <t>Mapping efficiency</t>
  </si>
  <si>
    <t>gsc_jax_bbear_1.0</t>
  </si>
  <si>
    <t>BosGru3.1</t>
  </si>
  <si>
    <t>ARS-UI_Ramb_v2.0</t>
  </si>
  <si>
    <t>ARS1.2</t>
  </si>
  <si>
    <t>ASM1932006v1</t>
  </si>
  <si>
    <t>Ovir.te_1.0</t>
  </si>
  <si>
    <t>VicPac3.2</t>
  </si>
  <si>
    <t>CamDro3</t>
  </si>
  <si>
    <t>ROS_Cfam_1.0</t>
  </si>
  <si>
    <t>GSC_riverotter_1.0</t>
  </si>
  <si>
    <t>Plotor_platanus500</t>
  </si>
  <si>
    <t>F.catus_Fca126_mat1.0</t>
  </si>
  <si>
    <t>EquCab3.0</t>
  </si>
  <si>
    <t>GRCh38.p14</t>
  </si>
  <si>
    <t>Dasnov3.2</t>
  </si>
  <si>
    <t>UM_NZW_1.0</t>
  </si>
  <si>
    <t>mRatBN7.2</t>
  </si>
  <si>
    <t>OndZib_v1_BIUU</t>
  </si>
  <si>
    <t>Marmota_monax_Labrador192_F-V1.1</t>
  </si>
  <si>
    <t>mSciCar1.2</t>
  </si>
  <si>
    <t>ASM414374v1</t>
  </si>
  <si>
    <t>Turkey_5.1</t>
  </si>
  <si>
    <t>GSC_cangoose_1.0</t>
  </si>
  <si>
    <t>ZJU1.0</t>
  </si>
  <si>
    <t>ASM2756420v1</t>
  </si>
  <si>
    <t>Cadam_11369</t>
  </si>
  <si>
    <t>Python_molurus_bivittatus-5.0.2</t>
  </si>
  <si>
    <t>RCv2.1</t>
  </si>
  <si>
    <t>ASM2677070v1</t>
  </si>
  <si>
    <t>AmbMex60DD</t>
  </si>
  <si>
    <t>Loxafr3.0</t>
  </si>
  <si>
    <t>GRCz11</t>
  </si>
  <si>
    <t>Hippocampus</t>
  </si>
  <si>
    <t>Cortex</t>
  </si>
  <si>
    <t>Testes</t>
  </si>
  <si>
    <t>low control</t>
  </si>
  <si>
    <t>high control</t>
  </si>
  <si>
    <t>Batch</t>
  </si>
  <si>
    <t>zoo-skim-1-24</t>
  </si>
  <si>
    <t>zoo-skim-25-48</t>
  </si>
  <si>
    <t>Bases mapped</t>
  </si>
  <si>
    <t>Methylation</t>
  </si>
  <si>
    <t>Avg Q-score</t>
  </si>
  <si>
    <t>HiC_Itri_2</t>
  </si>
  <si>
    <t>Ictidomys tridecemlineatus</t>
  </si>
  <si>
    <t>Name</t>
  </si>
  <si>
    <t>rhesusEF-P17523</t>
  </si>
  <si>
    <t>cynosAF-P15130</t>
  </si>
  <si>
    <t>baboonAM-P16793</t>
  </si>
  <si>
    <t>chimpEF-P14327</t>
  </si>
  <si>
    <t>Depth</t>
  </si>
  <si>
    <t>Bases</t>
  </si>
  <si>
    <t>Factor for 300 Mb</t>
  </si>
  <si>
    <t>Cat</t>
  </si>
  <si>
    <t>Squirrel</t>
  </si>
  <si>
    <t>Human</t>
  </si>
  <si>
    <t>Zebrafish</t>
  </si>
  <si>
    <t>Dog</t>
  </si>
  <si>
    <t>Falcon</t>
  </si>
  <si>
    <t>Axolotl</t>
  </si>
  <si>
    <t>Goat</t>
  </si>
  <si>
    <t>Sheep</t>
  </si>
  <si>
    <t>Golden Gopher</t>
  </si>
  <si>
    <t>Woodchuck</t>
  </si>
  <si>
    <t>Rattlesnake</t>
  </si>
  <si>
    <t>Bird</t>
  </si>
  <si>
    <t>Mammal</t>
  </si>
  <si>
    <t>Reptile</t>
  </si>
  <si>
    <t>Fish</t>
  </si>
  <si>
    <t>Amphibian</t>
  </si>
  <si>
    <t>Mmul_10</t>
  </si>
  <si>
    <t>Panubis1.1</t>
  </si>
  <si>
    <t>Macaca_fascicularis_6.0</t>
  </si>
  <si>
    <t>panTro6</t>
  </si>
  <si>
    <t>Percent mapped</t>
  </si>
  <si>
    <t>mm39</t>
  </si>
  <si>
    <t>Tissue</t>
  </si>
  <si>
    <t>Alu</t>
  </si>
  <si>
    <t>B2</t>
  </si>
  <si>
    <t>B4</t>
  </si>
  <si>
    <t>ERV1</t>
  </si>
  <si>
    <t>ERVK</t>
  </si>
  <si>
    <t>ERVL</t>
  </si>
  <si>
    <t>ERVL-MaLR</t>
  </si>
  <si>
    <t>L1</t>
  </si>
  <si>
    <t>L1-dep</t>
  </si>
  <si>
    <t>LTR</t>
  </si>
  <si>
    <t>DNA</t>
  </si>
  <si>
    <t>Low Control</t>
  </si>
  <si>
    <t>High Control</t>
  </si>
  <si>
    <t>5S-Deu-L2</t>
  </si>
  <si>
    <t>CR1</t>
  </si>
  <si>
    <t>Crypton</t>
  </si>
  <si>
    <t>Dong-R4</t>
  </si>
  <si>
    <t>Gypsy</t>
  </si>
  <si>
    <t>hAT</t>
  </si>
  <si>
    <t>hAT-Ac</t>
  </si>
  <si>
    <t>hAT-Blackjack</t>
  </si>
  <si>
    <t>hAT-Charlie</t>
  </si>
  <si>
    <t>hAT-hAT19</t>
  </si>
  <si>
    <t>hAT-Tag1</t>
  </si>
  <si>
    <t>hAT-Tip100</t>
  </si>
  <si>
    <t>Helitron</t>
  </si>
  <si>
    <t>I-Jockey</t>
  </si>
  <si>
    <t>ID</t>
  </si>
  <si>
    <t>Kolobok</t>
  </si>
  <si>
    <t>L1-Tx1</t>
  </si>
  <si>
    <t>L2</t>
  </si>
  <si>
    <t>Low_complexity</t>
  </si>
  <si>
    <t>Merlin</t>
  </si>
  <si>
    <t>MIR</t>
  </si>
  <si>
    <t>MULE-MuDR</t>
  </si>
  <si>
    <t>Penelope</t>
  </si>
  <si>
    <t>PIF-Harbinger</t>
  </si>
  <si>
    <t>PiggyBac</t>
  </si>
  <si>
    <t>rRNA</t>
  </si>
  <si>
    <t>RTE-BovB</t>
  </si>
  <si>
    <t>RTE-X</t>
  </si>
  <si>
    <t>Satellite</t>
  </si>
  <si>
    <t>scRNA</t>
  </si>
  <si>
    <t>Simple_repeat</t>
  </si>
  <si>
    <t>snRNA</t>
  </si>
  <si>
    <t>srpRNA</t>
  </si>
  <si>
    <t>TcMar</t>
  </si>
  <si>
    <t>TcMar-Mariner</t>
  </si>
  <si>
    <t>TcMar-Pogo</t>
  </si>
  <si>
    <t>TcMar-Tc1</t>
  </si>
  <si>
    <t>TcMar-Tc2</t>
  </si>
  <si>
    <t>TcMar-Tigger</t>
  </si>
  <si>
    <t>tRNA</t>
  </si>
  <si>
    <t>tRNA-Deu</t>
  </si>
  <si>
    <t>tRNA-RTE</t>
  </si>
  <si>
    <t>Unknown</t>
  </si>
  <si>
    <t>Unspecified</t>
  </si>
  <si>
    <t>Y-chromosome</t>
  </si>
  <si>
    <t>Element</t>
  </si>
  <si>
    <t>Alu-B1</t>
  </si>
  <si>
    <t>Mouse 2</t>
  </si>
  <si>
    <t>Mouse 1</t>
  </si>
  <si>
    <t>Mouse 3</t>
  </si>
  <si>
    <t>DNA?</t>
  </si>
  <si>
    <t>Mouse 4</t>
  </si>
  <si>
    <t>hAT?</t>
  </si>
  <si>
    <t>Mouse 5</t>
  </si>
  <si>
    <t>Avg</t>
  </si>
  <si>
    <t>10X (30 Gb)</t>
  </si>
  <si>
    <t>1X (3 Gb)</t>
  </si>
  <si>
    <t>0.1X (300 Mb)</t>
  </si>
  <si>
    <t>0.01X (30 Mb)</t>
  </si>
  <si>
    <t>0.03X (10 Mb)</t>
  </si>
  <si>
    <t>0.001X (3 Mb)</t>
  </si>
  <si>
    <t>0.0001X (300 Kb)</t>
  </si>
  <si>
    <t>Chimp bootstrap stats for genome skimming</t>
  </si>
  <si>
    <t>LINE1</t>
  </si>
  <si>
    <t>Bootstrap</t>
  </si>
  <si>
    <t>acro</t>
  </si>
  <si>
    <t>centr</t>
  </si>
  <si>
    <t>Crypton-A?</t>
  </si>
  <si>
    <t>ER</t>
  </si>
  <si>
    <t>ERV1?</t>
  </si>
  <si>
    <t>ERVL?</t>
  </si>
  <si>
    <t>Gypsy?</t>
  </si>
  <si>
    <t>hAT-Ac?</t>
  </si>
  <si>
    <t>hAT-Tip100?</t>
  </si>
  <si>
    <t>Helitron?</t>
  </si>
  <si>
    <t>LTR?</t>
  </si>
  <si>
    <t>MULE-MuDR?</t>
  </si>
  <si>
    <t>PiggyBac?</t>
  </si>
  <si>
    <t>RNA</t>
  </si>
  <si>
    <t>SVA</t>
  </si>
  <si>
    <t>TcMar?</t>
  </si>
  <si>
    <t>telo</t>
  </si>
  <si>
    <t>chimpEF-P14327-barcode04</t>
  </si>
  <si>
    <t>Methylation 0.1X</t>
  </si>
  <si>
    <t>marmosetEM-P21533</t>
  </si>
  <si>
    <t>Callithrix_jacchus_cj1700_1.1</t>
  </si>
  <si>
    <t>Macaca fascicularis</t>
  </si>
  <si>
    <t>Papio anubis</t>
  </si>
  <si>
    <t>Pan troglodytes</t>
  </si>
  <si>
    <t>Callithrix jacchus</t>
  </si>
  <si>
    <t>Chimpanzee</t>
  </si>
  <si>
    <t>Baboon</t>
  </si>
  <si>
    <t>Crab-eating macaque</t>
  </si>
  <si>
    <t>Marmoset</t>
  </si>
  <si>
    <t>Minimum</t>
  </si>
  <si>
    <t>Maximum</t>
  </si>
  <si>
    <t>Range</t>
  </si>
  <si>
    <t>Mean</t>
  </si>
  <si>
    <t>Std. Deviation</t>
  </si>
  <si>
    <t>Std. Error of Mean</t>
  </si>
  <si>
    <t>11.2X (34 Gb)</t>
  </si>
  <si>
    <t>Bootstrap replicates</t>
  </si>
  <si>
    <t>Coverage Level</t>
  </si>
  <si>
    <t>1X    (3 Gb)</t>
  </si>
  <si>
    <t>0.1X    (300 Mb)</t>
  </si>
  <si>
    <t>Median</t>
  </si>
  <si>
    <t>Replicates</t>
  </si>
  <si>
    <t>Mean (%)</t>
  </si>
  <si>
    <t>SD (%)</t>
  </si>
  <si>
    <t>Mean % mapped</t>
  </si>
  <si>
    <t>Mean Quality</t>
  </si>
  <si>
    <t>Median bp</t>
  </si>
  <si>
    <t>Median % map</t>
  </si>
  <si>
    <t>Median Q</t>
  </si>
  <si>
    <t>Methylation (%)</t>
  </si>
  <si>
    <t>Median (Mb)</t>
  </si>
  <si>
    <t>Genome Size</t>
  </si>
  <si>
    <t>Summary stats</t>
  </si>
  <si>
    <t>All</t>
  </si>
  <si>
    <t>6.2 or 28.2 Gb</t>
  </si>
  <si>
    <t>3.2 Gb</t>
  </si>
  <si>
    <t>1.4 Gb</t>
  </si>
  <si>
    <t>2.5 Gb</t>
  </si>
  <si>
    <t>1.1 Gb</t>
  </si>
  <si>
    <t>Class</t>
  </si>
  <si>
    <t>Mean % Mapped</t>
  </si>
  <si>
    <t>Mean Genome Size</t>
  </si>
  <si>
    <t>Mean Methylation (%)</t>
  </si>
  <si>
    <t>SD</t>
  </si>
  <si>
    <t>Coverage</t>
  </si>
  <si>
    <t>Table 4. Chimpanzee Alu and LINE1 Methylation with 10 Bootstrap Replicates</t>
  </si>
  <si>
    <t>ERV_classII</t>
  </si>
  <si>
    <t>Hippocampus (%)</t>
  </si>
  <si>
    <t>Cortex (%)</t>
  </si>
  <si>
    <t>Testes (%)</t>
  </si>
  <si>
    <t>Low Control (%)</t>
  </si>
  <si>
    <t>High Control (%)</t>
  </si>
  <si>
    <t>Repeat Family</t>
  </si>
  <si>
    <r>
      <t>Table 5.</t>
    </r>
    <r>
      <rPr>
        <sz val="12"/>
        <color rgb="FF000000"/>
        <rFont val="Times New Roman"/>
        <family val="1"/>
      </rPr>
      <t xml:space="preserve"> Mouse Repeat DNA Methylation by Family and Tissue </t>
    </r>
  </si>
  <si>
    <t>ID Number</t>
  </si>
  <si>
    <r>
      <t xml:space="preserve">Table 1. </t>
    </r>
    <r>
      <rPr>
        <sz val="12"/>
        <color rgb="FF000000"/>
        <rFont val="Times New Roman"/>
        <family val="1"/>
      </rPr>
      <t>DNA Methylation at Varying Coverage Levels, Bootstrapped Subsampling</t>
    </r>
    <r>
      <rPr>
        <b/>
        <sz val="12"/>
        <color rgb="FF000000"/>
        <rFont val="Times New Roman"/>
        <family val="1"/>
      </rPr>
      <t xml:space="preserve"> </t>
    </r>
  </si>
  <si>
    <t>Biological replicates of mouse were barcoded representing 3 tissues, hippocampus, cortex, and testes.</t>
  </si>
  <si>
    <r>
      <t xml:space="preserve">Table 2. </t>
    </r>
    <r>
      <rPr>
        <sz val="12"/>
        <color rgb="FF000000"/>
        <rFont val="Times New Roman"/>
        <family val="1"/>
      </rPr>
      <t>Biological and Technical Replication of DNA Methylation in Mouse at Low Coverage.</t>
    </r>
  </si>
  <si>
    <t>Mouse all repeat family methylation from hippocampus samples</t>
  </si>
  <si>
    <r>
      <t>Table 3.</t>
    </r>
    <r>
      <rPr>
        <sz val="12"/>
        <color rgb="FF000000"/>
        <rFont val="Times New Roman"/>
        <family val="1"/>
      </rPr>
      <t xml:space="preserve"> Summary Statistics for Vertebrates by Class</t>
    </r>
  </si>
  <si>
    <t>Chimp all repeat family methylation percentages</t>
  </si>
  <si>
    <t>Dasypus novemcinctus</t>
  </si>
  <si>
    <t>Branta canadensis</t>
  </si>
  <si>
    <t>Sample</t>
  </si>
  <si>
    <t>1-hip</t>
  </si>
  <si>
    <t>2-hip</t>
  </si>
  <si>
    <t>3-hip</t>
  </si>
  <si>
    <t>4-hip</t>
  </si>
  <si>
    <t>5-hip</t>
  </si>
  <si>
    <t>6-cortex</t>
  </si>
  <si>
    <t>7-cortex</t>
  </si>
  <si>
    <t>8-cortex</t>
  </si>
  <si>
    <t>9-cortex</t>
  </si>
  <si>
    <t>10-cortex</t>
  </si>
  <si>
    <t>11-testes</t>
  </si>
  <si>
    <t>12-testes</t>
  </si>
  <si>
    <t>13-testes</t>
  </si>
  <si>
    <t>14-testes</t>
  </si>
  <si>
    <t>15-testes</t>
  </si>
  <si>
    <t>16-low</t>
  </si>
  <si>
    <t>17-low</t>
  </si>
  <si>
    <t>18-low</t>
  </si>
  <si>
    <t>19-low</t>
  </si>
  <si>
    <t>20-high</t>
  </si>
  <si>
    <t>21-high</t>
  </si>
  <si>
    <t>22-high</t>
  </si>
  <si>
    <t>23-high</t>
  </si>
  <si>
    <t>24-high</t>
  </si>
  <si>
    <t>1 hip</t>
  </si>
  <si>
    <t>2 hip</t>
  </si>
  <si>
    <t>3 hip</t>
  </si>
  <si>
    <t>4 hip</t>
  </si>
  <si>
    <t>5 hip</t>
  </si>
  <si>
    <t>1 cortex</t>
  </si>
  <si>
    <t>2 cortex</t>
  </si>
  <si>
    <t>3 cortex</t>
  </si>
  <si>
    <t>4 cortex</t>
  </si>
  <si>
    <t>5 cortex</t>
  </si>
  <si>
    <t>1 testes</t>
  </si>
  <si>
    <t>2 testes</t>
  </si>
  <si>
    <t>3 testes</t>
  </si>
  <si>
    <t>4 testes</t>
  </si>
  <si>
    <t>5 testes</t>
  </si>
  <si>
    <t>1 high control</t>
  </si>
  <si>
    <t>2 high control</t>
  </si>
  <si>
    <t>3 high control</t>
  </si>
  <si>
    <t>4 high control</t>
  </si>
  <si>
    <t>1 low control</t>
  </si>
  <si>
    <t>2 low control</t>
  </si>
  <si>
    <t>3 low control</t>
  </si>
  <si>
    <t>4 low control</t>
  </si>
  <si>
    <t>5 low control</t>
  </si>
  <si>
    <t>*Autosomes only. No ChrY, no Chr_random</t>
  </si>
  <si>
    <t>Derived from liver DNA</t>
  </si>
  <si>
    <t>Blood</t>
  </si>
  <si>
    <t>chimp 11X blood</t>
  </si>
  <si>
    <t>Nuclear (Mb)</t>
  </si>
  <si>
    <t>Mt (Mb)</t>
  </si>
  <si>
    <t>% of Capacity</t>
  </si>
  <si>
    <t>Nuclear depth (X)</t>
  </si>
  <si>
    <t>MtDNA depth (X)</t>
  </si>
  <si>
    <t>Mt/Nuc Ratio</t>
  </si>
  <si>
    <r>
      <t>Log</t>
    </r>
    <r>
      <rPr>
        <vertAlign val="sub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 xml:space="preserve"> (Mt/Nuc)</t>
    </r>
  </si>
  <si>
    <t>Perc in genome</t>
  </si>
  <si>
    <t>bases in genome</t>
  </si>
  <si>
    <t>Mouse genome mm39 RepeatMasker</t>
  </si>
  <si>
    <t>min</t>
  </si>
  <si>
    <t>max</t>
  </si>
  <si>
    <t>Average methylation</t>
  </si>
  <si>
    <t>Percent</t>
  </si>
  <si>
    <t>High control</t>
  </si>
  <si>
    <t>Low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</si>
</sst>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00000"/>
    <numFmt numFmtId="167" formatCode="0.00000"/>
    <numFmt numFmtId="168" formatCode="0.0000"/>
  </numFmts>
  <fonts count="23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Garamond"/>
      <family val="1"/>
    </font>
    <font>
      <sz val="10"/>
      <name val="Garamond"/>
      <family val="1"/>
    </font>
    <font>
      <sz val="10"/>
      <color theme="1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sz val="12"/>
      <color rgb="FF000000"/>
      <name val="Times New Roman"/>
      <family val="1"/>
    </font>
    <font>
      <b/>
      <sz val="10"/>
      <color theme="1"/>
      <name val="Garamond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 (Body)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Font="1" applyFill="1" applyAlignment="1">
      <alignment wrapText="1"/>
    </xf>
    <xf numFmtId="0" fontId="1" fillId="0" borderId="0" xfId="1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 wrapText="1"/>
    </xf>
    <xf numFmtId="0" fontId="5" fillId="0" borderId="0" xfId="0" applyFont="1" applyAlignment="1">
      <alignment wrapText="1"/>
    </xf>
    <xf numFmtId="0" fontId="0" fillId="4" borderId="0" xfId="0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1" applyFont="1" applyFill="1" applyAlignment="1">
      <alignment horizontal="center" wrapText="1"/>
    </xf>
    <xf numFmtId="3" fontId="0" fillId="0" borderId="0" xfId="0" applyNumberFormat="1" applyAlignment="1">
      <alignment wrapText="1"/>
    </xf>
    <xf numFmtId="3" fontId="3" fillId="0" borderId="0" xfId="1" applyNumberFormat="1" applyFont="1" applyFill="1" applyAlignment="1">
      <alignment wrapText="1"/>
    </xf>
    <xf numFmtId="3" fontId="5" fillId="0" borderId="0" xfId="0" applyNumberFormat="1" applyFont="1"/>
    <xf numFmtId="3" fontId="5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12" fillId="0" borderId="9" xfId="0" applyFont="1" applyBorder="1"/>
    <xf numFmtId="0" fontId="0" fillId="0" borderId="1" xfId="0" applyBorder="1"/>
    <xf numFmtId="3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0" fontId="13" fillId="0" borderId="9" xfId="0" applyFont="1" applyBorder="1"/>
    <xf numFmtId="164" fontId="12" fillId="0" borderId="0" xfId="0" applyNumberFormat="1" applyFont="1"/>
    <xf numFmtId="164" fontId="12" fillId="0" borderId="9" xfId="0" applyNumberFormat="1" applyFont="1" applyBorder="1"/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13" fillId="0" borderId="0" xfId="0" applyFont="1" applyAlignment="1">
      <alignment wrapText="1"/>
    </xf>
    <xf numFmtId="0" fontId="13" fillId="0" borderId="9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2" fontId="13" fillId="0" borderId="0" xfId="0" applyNumberFormat="1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2" fontId="13" fillId="0" borderId="9" xfId="0" applyNumberFormat="1" applyFont="1" applyBorder="1" applyAlignment="1">
      <alignment horizontal="right" wrapText="1"/>
    </xf>
    <xf numFmtId="165" fontId="13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2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9" xfId="0" applyFont="1" applyBorder="1" applyAlignment="1">
      <alignment horizontal="right"/>
    </xf>
    <xf numFmtId="2" fontId="11" fillId="0" borderId="9" xfId="0" applyNumberFormat="1" applyFont="1" applyBorder="1"/>
    <xf numFmtId="0" fontId="17" fillId="0" borderId="1" xfId="0" applyFont="1" applyBorder="1" applyAlignment="1">
      <alignment horizontal="right" wrapText="1"/>
    </xf>
    <xf numFmtId="0" fontId="18" fillId="0" borderId="0" xfId="0" applyFont="1" applyAlignment="1">
      <alignment vertical="center"/>
    </xf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wrapText="1"/>
    </xf>
    <xf numFmtId="3" fontId="5" fillId="0" borderId="0" xfId="1" applyNumberFormat="1" applyFont="1" applyFill="1" applyAlignment="1">
      <alignment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0" applyFont="1" applyBorder="1"/>
    <xf numFmtId="166" fontId="0" fillId="0" borderId="0" xfId="0" applyNumberFormat="1"/>
    <xf numFmtId="0" fontId="5" fillId="0" borderId="0" xfId="0" applyFont="1" applyAlignment="1">
      <alignment horizontal="left"/>
    </xf>
    <xf numFmtId="1" fontId="0" fillId="0" borderId="0" xfId="0" applyNumberFormat="1"/>
    <xf numFmtId="0" fontId="5" fillId="0" borderId="0" xfId="0" applyFont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1" applyFont="1" applyFill="1" applyAlignment="1">
      <alignment wrapText="1"/>
    </xf>
    <xf numFmtId="165" fontId="0" fillId="0" borderId="0" xfId="0" applyNumberFormat="1"/>
    <xf numFmtId="0" fontId="0" fillId="3" borderId="0" xfId="0" applyFill="1"/>
    <xf numFmtId="0" fontId="0" fillId="3" borderId="1" xfId="0" applyFill="1" applyBorder="1"/>
    <xf numFmtId="0" fontId="8" fillId="4" borderId="0" xfId="0" applyFont="1" applyFill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8" xfId="0" applyFont="1" applyBorder="1"/>
    <xf numFmtId="2" fontId="10" fillId="0" borderId="9" xfId="0" applyNumberFormat="1" applyFont="1" applyBorder="1"/>
    <xf numFmtId="0" fontId="19" fillId="0" borderId="0" xfId="0" applyFont="1"/>
    <xf numFmtId="0" fontId="0" fillId="4" borderId="0" xfId="0" applyFill="1"/>
    <xf numFmtId="0" fontId="7" fillId="6" borderId="0" xfId="0" applyFont="1" applyFill="1"/>
    <xf numFmtId="0" fontId="0" fillId="7" borderId="0" xfId="0" applyFill="1"/>
    <xf numFmtId="167" fontId="0" fillId="7" borderId="0" xfId="0" applyNumberFormat="1" applyFill="1"/>
    <xf numFmtId="1" fontId="0" fillId="7" borderId="0" xfId="0" applyNumberFormat="1" applyFill="1"/>
    <xf numFmtId="0" fontId="0" fillId="8" borderId="0" xfId="0" applyFill="1"/>
    <xf numFmtId="167" fontId="0" fillId="8" borderId="0" xfId="0" applyNumberFormat="1" applyFill="1"/>
    <xf numFmtId="1" fontId="0" fillId="8" borderId="0" xfId="0" applyNumberFormat="1" applyFill="1"/>
    <xf numFmtId="167" fontId="0" fillId="4" borderId="0" xfId="0" applyNumberFormat="1" applyFill="1"/>
    <xf numFmtId="1" fontId="0" fillId="4" borderId="0" xfId="0" applyNumberFormat="1" applyFill="1"/>
    <xf numFmtId="0" fontId="0" fillId="9" borderId="0" xfId="0" applyFill="1"/>
    <xf numFmtId="167" fontId="0" fillId="9" borderId="0" xfId="0" applyNumberFormat="1" applyFill="1"/>
    <xf numFmtId="1" fontId="0" fillId="9" borderId="0" xfId="0" applyNumberFormat="1" applyFill="1"/>
    <xf numFmtId="0" fontId="0" fillId="10" borderId="0" xfId="0" applyFill="1"/>
    <xf numFmtId="167" fontId="0" fillId="10" borderId="0" xfId="0" applyNumberFormat="1" applyFill="1"/>
    <xf numFmtId="1" fontId="0" fillId="10" borderId="0" xfId="0" applyNumberFormat="1" applyFill="1"/>
    <xf numFmtId="2" fontId="0" fillId="4" borderId="0" xfId="0" applyNumberFormat="1" applyFill="1"/>
    <xf numFmtId="2" fontId="0" fillId="4" borderId="0" xfId="0" applyNumberFormat="1" applyFill="1" applyAlignment="1">
      <alignment wrapText="1"/>
    </xf>
    <xf numFmtId="2" fontId="5" fillId="4" borderId="0" xfId="0" applyNumberFormat="1" applyFont="1" applyFill="1" applyAlignment="1">
      <alignment wrapText="1"/>
    </xf>
    <xf numFmtId="2" fontId="5" fillId="4" borderId="0" xfId="1" applyNumberFormat="1" applyFont="1" applyFill="1" applyAlignment="1">
      <alignment wrapText="1"/>
    </xf>
    <xf numFmtId="2" fontId="5" fillId="4" borderId="0" xfId="0" applyNumberFormat="1" applyFont="1" applyFill="1"/>
    <xf numFmtId="2" fontId="0" fillId="4" borderId="1" xfId="0" applyNumberForma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indent="1"/>
    </xf>
    <xf numFmtId="2" fontId="12" fillId="0" borderId="0" xfId="0" applyNumberFormat="1" applyFont="1"/>
    <xf numFmtId="0" fontId="12" fillId="0" borderId="0" xfId="0" applyFont="1" applyAlignment="1">
      <alignment horizontal="left"/>
    </xf>
    <xf numFmtId="168" fontId="12" fillId="0" borderId="0" xfId="0" applyNumberFormat="1" applyFont="1"/>
    <xf numFmtId="0" fontId="12" fillId="0" borderId="9" xfId="0" applyFont="1" applyBorder="1" applyAlignment="1">
      <alignment horizontal="left"/>
    </xf>
    <xf numFmtId="168" fontId="12" fillId="0" borderId="9" xfId="0" applyNumberFormat="1" applyFont="1" applyBorder="1"/>
    <xf numFmtId="0" fontId="21" fillId="0" borderId="1" xfId="0" applyFont="1" applyBorder="1"/>
    <xf numFmtId="0" fontId="22" fillId="0" borderId="0" xfId="0" applyFont="1"/>
    <xf numFmtId="0" fontId="22" fillId="0" borderId="9" xfId="0" applyFont="1" applyBorder="1"/>
    <xf numFmtId="2" fontId="22" fillId="0" borderId="0" xfId="0" applyNumberFormat="1" applyFont="1"/>
    <xf numFmtId="2" fontId="22" fillId="0" borderId="9" xfId="0" applyNumberFormat="1" applyFont="1" applyBorder="1"/>
    <xf numFmtId="0" fontId="0" fillId="11" borderId="0" xfId="0" applyFill="1"/>
    <xf numFmtId="0" fontId="8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2" fontId="12" fillId="12" borderId="0" xfId="0" applyNumberFormat="1" applyFont="1" applyFill="1"/>
    <xf numFmtId="2" fontId="12" fillId="12" borderId="9" xfId="0" applyNumberFormat="1" applyFont="1" applyFill="1" applyBorder="1"/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</a:t>
          </a:r>
        </a:p>
      </cx:txPr>
    </cx:title>
    <cx:plotArea>
      <cx:plotAreaRegion>
        <cx:series layoutId="clusteredColumn" uniqueId="{9F56A9A3-16FE-0747-8F42-1BCE631D7E1E}">
          <cx:tx>
            <cx:txData>
              <cx:f>_xlchart.v1.0</cx:f>
              <cx:v>Perc in genome</cx:v>
            </cx:txData>
          </cx:tx>
          <cx:dataPt idx="8"/>
          <cx:dataId val="0"/>
          <cx:layoutPr>
            <cx:binning intervalClosed="r" overflow="auto">
              <cx:binSize val="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</a:t>
          </a:r>
        </a:p>
      </cx:txPr>
    </cx:title>
    <cx:plotArea>
      <cx:plotAreaRegion>
        <cx:series layoutId="clusteredColumn" uniqueId="{A89BC375-06FE-7C47-A86B-EE337EC40D0A}">
          <cx:dataPt idx="21"/>
          <cx:dataId val="0"/>
          <cx:layoutPr>
            <cx:binning intervalClosed="r">
              <cx:binSize val="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6</xdr:row>
      <xdr:rowOff>133350</xdr:rowOff>
    </xdr:from>
    <xdr:to>
      <xdr:col>21</xdr:col>
      <xdr:colOff>736600</xdr:colOff>
      <xdr:row>31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CF96370-B18F-55ED-F506-4462051D39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50" y="1352550"/>
              <a:ext cx="9658350" cy="5111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39</xdr:row>
      <xdr:rowOff>177800</xdr:rowOff>
    </xdr:from>
    <xdr:to>
      <xdr:col>10</xdr:col>
      <xdr:colOff>736600</xdr:colOff>
      <xdr:row>53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C15E3DC-4CF4-16B5-A343-CB60A296E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8800" y="8102600"/>
              <a:ext cx="8928100" cy="2781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ADAD-1247-1947-9297-DC29E0464123}">
  <dimension ref="A1:K31"/>
  <sheetViews>
    <sheetView workbookViewId="0">
      <selection activeCell="C35" sqref="C35"/>
    </sheetView>
  </sheetViews>
  <sheetFormatPr baseColWidth="10" defaultRowHeight="16" x14ac:dyDescent="0.2"/>
  <cols>
    <col min="1" max="3" width="22" customWidth="1"/>
    <col min="5" max="5" width="13.6640625" customWidth="1"/>
    <col min="6" max="6" width="16.5" customWidth="1"/>
    <col min="7" max="7" width="16.83203125" customWidth="1"/>
    <col min="8" max="8" width="27.6640625" customWidth="1"/>
    <col min="9" max="9" width="13" customWidth="1"/>
  </cols>
  <sheetData>
    <row r="1" spans="1:11" x14ac:dyDescent="0.2">
      <c r="A1" s="28" t="s">
        <v>110</v>
      </c>
      <c r="B1" s="28"/>
      <c r="C1" s="28"/>
      <c r="D1" s="28" t="s">
        <v>115</v>
      </c>
      <c r="E1" s="28" t="s">
        <v>116</v>
      </c>
      <c r="F1" s="28" t="s">
        <v>117</v>
      </c>
      <c r="G1" s="28" t="s">
        <v>238</v>
      </c>
      <c r="H1" s="28" t="s">
        <v>62</v>
      </c>
      <c r="I1" s="28" t="s">
        <v>105</v>
      </c>
      <c r="J1" s="28" t="s">
        <v>139</v>
      </c>
      <c r="K1" s="28" t="s">
        <v>3</v>
      </c>
    </row>
    <row r="2" spans="1:11" x14ac:dyDescent="0.2">
      <c r="A2" t="s">
        <v>112</v>
      </c>
      <c r="B2" t="s">
        <v>247</v>
      </c>
      <c r="C2" t="s">
        <v>241</v>
      </c>
      <c r="D2">
        <v>14.01</v>
      </c>
      <c r="E2">
        <v>40711542639</v>
      </c>
      <c r="F2">
        <f>(0.1*(E2/D2))/E2</f>
        <v>7.1377587437544618E-3</v>
      </c>
      <c r="G2">
        <v>80.064900000000009</v>
      </c>
      <c r="H2" t="s">
        <v>137</v>
      </c>
      <c r="I2">
        <v>304285839</v>
      </c>
      <c r="J2">
        <v>100</v>
      </c>
      <c r="K2" s="94">
        <v>34.5</v>
      </c>
    </row>
    <row r="3" spans="1:11" x14ac:dyDescent="0.2">
      <c r="A3" t="s">
        <v>111</v>
      </c>
      <c r="B3" t="s">
        <v>55</v>
      </c>
      <c r="C3" t="s">
        <v>56</v>
      </c>
      <c r="D3">
        <v>15.75</v>
      </c>
      <c r="E3">
        <v>46745714840</v>
      </c>
      <c r="F3">
        <f t="shared" ref="F3:F6" si="0">(0.1*(E3/D3))/E3</f>
        <v>6.3492063492063501E-3</v>
      </c>
      <c r="G3">
        <v>77.0809</v>
      </c>
      <c r="H3" t="s">
        <v>135</v>
      </c>
      <c r="I3">
        <v>302135488</v>
      </c>
      <c r="J3">
        <v>99.91</v>
      </c>
      <c r="K3" s="94">
        <v>34.6</v>
      </c>
    </row>
    <row r="4" spans="1:11" x14ac:dyDescent="0.2">
      <c r="A4" t="s">
        <v>113</v>
      </c>
      <c r="B4" t="s">
        <v>246</v>
      </c>
      <c r="C4" t="s">
        <v>242</v>
      </c>
      <c r="D4">
        <v>9.5399999999999991</v>
      </c>
      <c r="E4">
        <v>27335854952</v>
      </c>
      <c r="F4">
        <f t="shared" si="0"/>
        <v>1.0482180293501049E-2</v>
      </c>
      <c r="G4">
        <v>82.371300000000005</v>
      </c>
      <c r="H4" t="s">
        <v>136</v>
      </c>
      <c r="I4">
        <v>301543595</v>
      </c>
      <c r="J4">
        <v>99.51</v>
      </c>
      <c r="K4" s="94">
        <v>34.799999999999997</v>
      </c>
    </row>
    <row r="5" spans="1:11" x14ac:dyDescent="0.2">
      <c r="A5" t="s">
        <v>114</v>
      </c>
      <c r="B5" t="s">
        <v>245</v>
      </c>
      <c r="C5" t="s">
        <v>243</v>
      </c>
      <c r="D5">
        <v>11.22</v>
      </c>
      <c r="E5">
        <v>34215813623</v>
      </c>
      <c r="F5">
        <f t="shared" si="0"/>
        <v>8.9126559714795012E-3</v>
      </c>
      <c r="G5">
        <v>82.84102</v>
      </c>
      <c r="H5" t="s">
        <v>138</v>
      </c>
      <c r="I5">
        <v>321586167</v>
      </c>
      <c r="J5">
        <v>99.82</v>
      </c>
      <c r="K5" s="94">
        <v>34.9</v>
      </c>
    </row>
    <row r="6" spans="1:11" x14ac:dyDescent="0.2">
      <c r="A6" s="88" t="s">
        <v>239</v>
      </c>
      <c r="B6" t="s">
        <v>248</v>
      </c>
      <c r="C6" t="s">
        <v>244</v>
      </c>
      <c r="D6">
        <v>15.79</v>
      </c>
      <c r="E6">
        <v>45731604832</v>
      </c>
      <c r="F6">
        <f t="shared" si="0"/>
        <v>6.3331222292590241E-3</v>
      </c>
      <c r="G6">
        <v>77.544800000000009</v>
      </c>
      <c r="H6" t="s">
        <v>240</v>
      </c>
      <c r="I6" s="89">
        <v>289623843.14122862</v>
      </c>
      <c r="J6">
        <v>100</v>
      </c>
      <c r="K6" s="94">
        <v>33</v>
      </c>
    </row>
    <row r="8" spans="1:11" x14ac:dyDescent="0.2">
      <c r="A8" s="28" t="s">
        <v>217</v>
      </c>
    </row>
    <row r="9" spans="1:11" x14ac:dyDescent="0.2">
      <c r="A9" s="26" t="s">
        <v>210</v>
      </c>
      <c r="B9" s="26" t="s">
        <v>211</v>
      </c>
      <c r="C9" s="26" t="s">
        <v>212</v>
      </c>
      <c r="D9" s="26" t="s">
        <v>213</v>
      </c>
      <c r="E9" s="26" t="s">
        <v>214</v>
      </c>
      <c r="F9" s="26" t="s">
        <v>215</v>
      </c>
      <c r="G9" s="26" t="s">
        <v>216</v>
      </c>
    </row>
    <row r="10" spans="1:11" x14ac:dyDescent="0.2">
      <c r="A10" s="97">
        <v>82.851699999999994</v>
      </c>
      <c r="B10" s="97">
        <v>82.859400000000008</v>
      </c>
      <c r="C10" s="97">
        <v>82.812600000000003</v>
      </c>
      <c r="D10" s="97">
        <v>82.428600000000003</v>
      </c>
      <c r="E10" s="97">
        <v>82.314900000000009</v>
      </c>
      <c r="F10" s="97">
        <v>82.4666</v>
      </c>
      <c r="G10" s="97">
        <v>62.818300000000008</v>
      </c>
      <c r="H10">
        <v>0.82314900000000002</v>
      </c>
      <c r="I10">
        <f>H10*100</f>
        <v>82.314900000000009</v>
      </c>
    </row>
    <row r="11" spans="1:11" x14ac:dyDescent="0.2">
      <c r="A11" s="97">
        <v>82.8553</v>
      </c>
      <c r="B11" s="97">
        <v>82.866799999999998</v>
      </c>
      <c r="C11" s="97">
        <v>82.974199999999996</v>
      </c>
      <c r="D11" s="97">
        <v>82.820999999999998</v>
      </c>
      <c r="E11" s="97">
        <v>82.5685</v>
      </c>
      <c r="F11" s="97">
        <v>80.797300000000007</v>
      </c>
      <c r="G11" s="97">
        <v>90.334699999999998</v>
      </c>
      <c r="H11">
        <v>0.825685</v>
      </c>
      <c r="I11">
        <f t="shared" ref="I11:I19" si="1">H11*100</f>
        <v>82.5685</v>
      </c>
    </row>
    <row r="12" spans="1:11" x14ac:dyDescent="0.2">
      <c r="A12" s="97">
        <v>82.8643</v>
      </c>
      <c r="B12" s="97">
        <v>82.916399999999996</v>
      </c>
      <c r="C12" s="97">
        <v>82.470299999999995</v>
      </c>
      <c r="D12" s="97">
        <v>82.385900000000007</v>
      </c>
      <c r="E12" s="97">
        <v>83.101799999999997</v>
      </c>
      <c r="F12" s="97">
        <v>84.595600000000005</v>
      </c>
      <c r="G12" s="97">
        <v>80.995099999999994</v>
      </c>
      <c r="H12">
        <v>0.83101800000000003</v>
      </c>
      <c r="I12">
        <f t="shared" si="1"/>
        <v>83.101799999999997</v>
      </c>
    </row>
    <row r="13" spans="1:11" x14ac:dyDescent="0.2">
      <c r="A13" s="97">
        <v>82.852800000000002</v>
      </c>
      <c r="B13" s="97">
        <v>82.871799999999993</v>
      </c>
      <c r="C13" s="97">
        <v>83.0809</v>
      </c>
      <c r="D13" s="97">
        <v>82.724400000000003</v>
      </c>
      <c r="E13" s="97">
        <v>82.129300000000001</v>
      </c>
      <c r="F13" s="97">
        <v>81.716800000000006</v>
      </c>
      <c r="G13" s="97">
        <v>91.314899999999994</v>
      </c>
      <c r="H13">
        <v>0.82129300000000005</v>
      </c>
      <c r="I13">
        <f t="shared" si="1"/>
        <v>82.129300000000001</v>
      </c>
    </row>
    <row r="14" spans="1:11" x14ac:dyDescent="0.2">
      <c r="A14" s="97">
        <v>82.846400000000003</v>
      </c>
      <c r="B14" s="97">
        <v>82.791700000000006</v>
      </c>
      <c r="C14" s="97">
        <v>82.573700000000002</v>
      </c>
      <c r="D14" s="97">
        <v>81.796999999999997</v>
      </c>
      <c r="E14" s="97">
        <v>83.256699999999995</v>
      </c>
      <c r="F14" s="97">
        <v>85.055999999999997</v>
      </c>
      <c r="G14" s="97">
        <v>79.2453</v>
      </c>
      <c r="H14">
        <v>0.83256699999999995</v>
      </c>
      <c r="I14">
        <f t="shared" si="1"/>
        <v>83.256699999999995</v>
      </c>
    </row>
    <row r="15" spans="1:11" x14ac:dyDescent="0.2">
      <c r="A15" s="97">
        <v>82.865600000000001</v>
      </c>
      <c r="B15" s="97">
        <v>82.911199999999994</v>
      </c>
      <c r="C15" s="97">
        <v>82.725899999999996</v>
      </c>
      <c r="D15" s="97">
        <v>83.070300000000003</v>
      </c>
      <c r="E15" s="97">
        <v>82.505399999999995</v>
      </c>
      <c r="F15" s="97">
        <v>83.647400000000005</v>
      </c>
      <c r="G15" s="97">
        <v>78.386199999999988</v>
      </c>
      <c r="H15">
        <v>0.82505399999999995</v>
      </c>
      <c r="I15">
        <f t="shared" si="1"/>
        <v>82.505399999999995</v>
      </c>
    </row>
    <row r="16" spans="1:11" x14ac:dyDescent="0.2">
      <c r="A16" s="97">
        <v>82.859700000000004</v>
      </c>
      <c r="B16" s="97">
        <v>82.744600000000005</v>
      </c>
      <c r="C16" s="97">
        <v>82.583700000000007</v>
      </c>
      <c r="D16" s="97">
        <v>83.327100000000002</v>
      </c>
      <c r="E16" s="97">
        <v>82.165400000000005</v>
      </c>
      <c r="F16" s="97">
        <v>83.618300000000005</v>
      </c>
      <c r="G16" s="97">
        <v>91.967399999999998</v>
      </c>
      <c r="H16">
        <v>0.821654</v>
      </c>
      <c r="I16">
        <f t="shared" si="1"/>
        <v>82.165400000000005</v>
      </c>
    </row>
    <row r="17" spans="1:9" x14ac:dyDescent="0.2">
      <c r="A17" s="97">
        <v>82.852999999999994</v>
      </c>
      <c r="B17" s="97">
        <v>82.892899999999997</v>
      </c>
      <c r="C17" s="97">
        <v>83.269300000000001</v>
      </c>
      <c r="D17" s="97">
        <v>83.1357</v>
      </c>
      <c r="E17" s="97">
        <v>83.153000000000006</v>
      </c>
      <c r="F17" s="97">
        <v>80.691800000000001</v>
      </c>
      <c r="G17" s="97">
        <v>72.805299999999988</v>
      </c>
      <c r="H17">
        <v>0.83152999999999999</v>
      </c>
      <c r="I17">
        <f t="shared" si="1"/>
        <v>83.153000000000006</v>
      </c>
    </row>
    <row r="18" spans="1:9" x14ac:dyDescent="0.2">
      <c r="A18" s="97">
        <v>82.860699999999994</v>
      </c>
      <c r="B18" s="97">
        <v>82.787199999999999</v>
      </c>
      <c r="C18" s="97">
        <v>83.082400000000007</v>
      </c>
      <c r="D18" s="97">
        <v>83.287700000000001</v>
      </c>
      <c r="E18" s="97">
        <v>82.560400000000001</v>
      </c>
      <c r="F18" s="97">
        <v>78.903500000000008</v>
      </c>
      <c r="G18" s="97">
        <v>89.851099999999988</v>
      </c>
      <c r="H18">
        <v>0.825604</v>
      </c>
      <c r="I18">
        <f t="shared" si="1"/>
        <v>82.560400000000001</v>
      </c>
    </row>
    <row r="19" spans="1:9" x14ac:dyDescent="0.2">
      <c r="A19" s="97">
        <v>82.857699999999994</v>
      </c>
      <c r="B19" s="97">
        <v>82.907499999999999</v>
      </c>
      <c r="C19" s="97">
        <v>82.837199999999996</v>
      </c>
      <c r="D19" s="97">
        <v>82.767400000000009</v>
      </c>
      <c r="E19" s="97">
        <v>81.881299999999996</v>
      </c>
      <c r="F19" s="97">
        <v>84.294299999999993</v>
      </c>
      <c r="G19" s="97">
        <v>81.406000000000006</v>
      </c>
      <c r="H19">
        <v>0.81881300000000001</v>
      </c>
      <c r="I19">
        <f t="shared" si="1"/>
        <v>81.881299999999996</v>
      </c>
    </row>
    <row r="21" spans="1:9" x14ac:dyDescent="0.2">
      <c r="A21" s="27"/>
      <c r="B21" s="24"/>
      <c r="C21" s="24"/>
      <c r="D21" s="24"/>
      <c r="E21" s="24"/>
      <c r="F21" s="24"/>
      <c r="G21" s="24"/>
      <c r="H21" s="24"/>
    </row>
    <row r="22" spans="1:9" x14ac:dyDescent="0.2">
      <c r="A22" s="74" t="s">
        <v>295</v>
      </c>
    </row>
    <row r="23" spans="1:9" ht="34" x14ac:dyDescent="0.2">
      <c r="A23" s="80" t="s">
        <v>257</v>
      </c>
      <c r="B23" s="80" t="s">
        <v>255</v>
      </c>
      <c r="C23" s="81" t="s">
        <v>210</v>
      </c>
      <c r="D23" s="81" t="s">
        <v>258</v>
      </c>
      <c r="E23" s="81" t="s">
        <v>259</v>
      </c>
      <c r="F23" s="81" t="s">
        <v>213</v>
      </c>
      <c r="G23" s="81" t="s">
        <v>214</v>
      </c>
      <c r="H23" s="81" t="s">
        <v>215</v>
      </c>
      <c r="I23" s="81" t="s">
        <v>216</v>
      </c>
    </row>
    <row r="24" spans="1:9" x14ac:dyDescent="0.2">
      <c r="A24" s="82" t="s">
        <v>252</v>
      </c>
      <c r="B24" s="132">
        <v>82.865499999999997</v>
      </c>
      <c r="C24" s="132">
        <f>AVERAGE(A10:A19)</f>
        <v>82.856719999999996</v>
      </c>
      <c r="D24" s="132">
        <f>AVERAGE(B10:B19)</f>
        <v>82.854950000000002</v>
      </c>
      <c r="E24" s="132">
        <f t="shared" ref="E24:I24" si="2">AVERAGE(C10:C19)</f>
        <v>82.84102</v>
      </c>
      <c r="F24" s="132">
        <f t="shared" si="2"/>
        <v>82.774509999999992</v>
      </c>
      <c r="G24" s="132">
        <f t="shared" si="2"/>
        <v>82.563670000000002</v>
      </c>
      <c r="H24" s="132">
        <f t="shared" si="2"/>
        <v>82.578760000000003</v>
      </c>
      <c r="I24" s="132">
        <f t="shared" si="2"/>
        <v>81.912430000000001</v>
      </c>
    </row>
    <row r="25" spans="1:9" x14ac:dyDescent="0.2">
      <c r="A25" s="82" t="s">
        <v>256</v>
      </c>
      <c r="B25" s="82">
        <v>1</v>
      </c>
      <c r="C25" s="34">
        <v>10</v>
      </c>
      <c r="D25" s="34">
        <v>10</v>
      </c>
      <c r="E25" s="34">
        <v>10</v>
      </c>
      <c r="F25" s="34">
        <v>10</v>
      </c>
      <c r="G25" s="34">
        <v>10</v>
      </c>
      <c r="H25" s="34">
        <v>10</v>
      </c>
      <c r="I25" s="34">
        <v>10</v>
      </c>
    </row>
    <row r="26" spans="1:9" x14ac:dyDescent="0.2">
      <c r="A26" s="82" t="s">
        <v>249</v>
      </c>
      <c r="B26" s="133"/>
      <c r="C26" s="132">
        <f>MIN(A10:A19)</f>
        <v>82.846400000000003</v>
      </c>
      <c r="D26" s="132">
        <f t="shared" ref="D26:I26" si="3">MIN(B10:B19)</f>
        <v>82.744600000000005</v>
      </c>
      <c r="E26" s="132">
        <f t="shared" si="3"/>
        <v>82.470299999999995</v>
      </c>
      <c r="F26" s="132">
        <f t="shared" si="3"/>
        <v>81.796999999999997</v>
      </c>
      <c r="G26" s="132">
        <f t="shared" si="3"/>
        <v>81.881299999999996</v>
      </c>
      <c r="H26" s="132">
        <f t="shared" si="3"/>
        <v>78.903500000000008</v>
      </c>
      <c r="I26" s="132">
        <f t="shared" si="3"/>
        <v>62.818300000000008</v>
      </c>
    </row>
    <row r="27" spans="1:9" x14ac:dyDescent="0.2">
      <c r="A27" s="82" t="s">
        <v>250</v>
      </c>
      <c r="B27" s="133"/>
      <c r="C27" s="132">
        <f>MAX(A10:A19)</f>
        <v>82.865600000000001</v>
      </c>
      <c r="D27" s="132">
        <f t="shared" ref="D27:I27" si="4">MAX(B10:B19)</f>
        <v>82.916399999999996</v>
      </c>
      <c r="E27" s="132">
        <f t="shared" si="4"/>
        <v>83.269300000000001</v>
      </c>
      <c r="F27" s="132">
        <f t="shared" si="4"/>
        <v>83.327100000000002</v>
      </c>
      <c r="G27" s="132">
        <f t="shared" si="4"/>
        <v>83.256699999999995</v>
      </c>
      <c r="H27" s="132">
        <f t="shared" si="4"/>
        <v>85.055999999999997</v>
      </c>
      <c r="I27" s="132">
        <f t="shared" si="4"/>
        <v>91.967399999999998</v>
      </c>
    </row>
    <row r="28" spans="1:9" x14ac:dyDescent="0.2">
      <c r="A28" s="82" t="s">
        <v>251</v>
      </c>
      <c r="B28" s="133"/>
      <c r="C28" s="134">
        <f>C27-C26</f>
        <v>1.9199999999997885E-2</v>
      </c>
      <c r="D28" s="134">
        <f t="shared" ref="D28:I28" si="5">D27-D26</f>
        <v>0.1717999999999904</v>
      </c>
      <c r="E28" s="134">
        <f t="shared" si="5"/>
        <v>0.79900000000000659</v>
      </c>
      <c r="F28" s="134">
        <f t="shared" si="5"/>
        <v>1.5301000000000045</v>
      </c>
      <c r="G28" s="134">
        <f t="shared" si="5"/>
        <v>1.3753999999999991</v>
      </c>
      <c r="H28" s="134">
        <f t="shared" si="5"/>
        <v>6.1524999999999892</v>
      </c>
      <c r="I28" s="134">
        <f t="shared" si="5"/>
        <v>29.14909999999999</v>
      </c>
    </row>
    <row r="29" spans="1:9" x14ac:dyDescent="0.2">
      <c r="A29" s="82" t="s">
        <v>253</v>
      </c>
      <c r="B29" s="133"/>
      <c r="C29" s="134">
        <f>STDEV(A10:A19)</f>
        <v>6.0084754953131552E-3</v>
      </c>
      <c r="D29" s="134">
        <f t="shared" ref="D29:I29" si="6">STDEV(B10:B19)</f>
        <v>5.9957174531305182E-2</v>
      </c>
      <c r="E29" s="134">
        <f t="shared" si="6"/>
        <v>0.25951860905230817</v>
      </c>
      <c r="F29" s="134">
        <f t="shared" si="6"/>
        <v>0.47347295698909803</v>
      </c>
      <c r="G29" s="134">
        <f t="shared" si="6"/>
        <v>0.47086508577298369</v>
      </c>
      <c r="H29" s="134">
        <f t="shared" si="6"/>
        <v>2.0101791712293791</v>
      </c>
      <c r="I29" s="134">
        <f t="shared" si="6"/>
        <v>9.3786841089604316</v>
      </c>
    </row>
    <row r="30" spans="1:9" ht="17" thickBot="1" x14ac:dyDescent="0.25">
      <c r="A30" s="83" t="s">
        <v>254</v>
      </c>
      <c r="B30" s="135"/>
      <c r="C30" s="136">
        <f>C29/SQRT(C25)</f>
        <v>1.9000467830497928E-3</v>
      </c>
      <c r="D30" s="136">
        <f t="shared" ref="D30:I30" si="7">D29/SQRT(D25)</f>
        <v>1.8960123358716288E-2</v>
      </c>
      <c r="E30" s="136">
        <f t="shared" si="7"/>
        <v>8.2066989980408539E-2</v>
      </c>
      <c r="F30" s="136">
        <f t="shared" si="7"/>
        <v>0.14972529545804886</v>
      </c>
      <c r="G30" s="136">
        <f t="shared" si="7"/>
        <v>0.14890061416931741</v>
      </c>
      <c r="H30" s="136">
        <f t="shared" si="7"/>
        <v>0.63567446861144528</v>
      </c>
      <c r="I30" s="136">
        <f t="shared" si="7"/>
        <v>2.9658003239541753</v>
      </c>
    </row>
    <row r="31" spans="1:9" ht="17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AF32-4E08-D746-8448-1BD298D1EE6F}">
  <dimension ref="A1:J62"/>
  <sheetViews>
    <sheetView tabSelected="1" workbookViewId="0">
      <selection activeCell="D34" sqref="D34"/>
    </sheetView>
  </sheetViews>
  <sheetFormatPr baseColWidth="10" defaultRowHeight="16" x14ac:dyDescent="0.2"/>
  <cols>
    <col min="1" max="1" width="12.83203125" customWidth="1"/>
    <col min="2" max="2" width="11.6640625" customWidth="1"/>
    <col min="3" max="3" width="11.1640625" customWidth="1"/>
    <col min="7" max="7" width="12.83203125" customWidth="1"/>
    <col min="8" max="8" width="16.1640625" customWidth="1"/>
    <col min="9" max="9" width="12" customWidth="1"/>
  </cols>
  <sheetData>
    <row r="1" spans="1:10" x14ac:dyDescent="0.2">
      <c r="A1" s="28" t="s">
        <v>296</v>
      </c>
    </row>
    <row r="3" spans="1:10" x14ac:dyDescent="0.2">
      <c r="A3" t="s">
        <v>59</v>
      </c>
      <c r="B3" t="s">
        <v>141</v>
      </c>
      <c r="C3" t="s">
        <v>106</v>
      </c>
      <c r="D3" t="s">
        <v>105</v>
      </c>
      <c r="E3" t="s">
        <v>139</v>
      </c>
      <c r="F3" t="s">
        <v>3</v>
      </c>
      <c r="G3" t="s">
        <v>62</v>
      </c>
      <c r="H3" t="s">
        <v>266</v>
      </c>
      <c r="I3" t="s">
        <v>267</v>
      </c>
      <c r="J3" t="s">
        <v>268</v>
      </c>
    </row>
    <row r="4" spans="1:10" x14ac:dyDescent="0.2">
      <c r="A4">
        <v>1</v>
      </c>
      <c r="B4" t="s">
        <v>97</v>
      </c>
      <c r="C4" s="95">
        <v>75.7928</v>
      </c>
      <c r="D4" s="22">
        <v>17270663</v>
      </c>
      <c r="E4">
        <v>98.81</v>
      </c>
      <c r="F4">
        <v>29.8</v>
      </c>
      <c r="G4" t="s">
        <v>140</v>
      </c>
      <c r="I4" s="38"/>
      <c r="J4" s="38"/>
    </row>
    <row r="5" spans="1:10" x14ac:dyDescent="0.2">
      <c r="A5">
        <v>2</v>
      </c>
      <c r="B5" t="s">
        <v>97</v>
      </c>
      <c r="C5" s="95">
        <v>79.897300000000001</v>
      </c>
      <c r="D5" s="22">
        <v>57748903</v>
      </c>
      <c r="E5">
        <v>99.31</v>
      </c>
      <c r="F5">
        <v>30.2</v>
      </c>
      <c r="G5" t="s">
        <v>140</v>
      </c>
      <c r="I5" s="38"/>
      <c r="J5" s="38"/>
    </row>
    <row r="6" spans="1:10" x14ac:dyDescent="0.2">
      <c r="A6">
        <v>3</v>
      </c>
      <c r="B6" t="s">
        <v>97</v>
      </c>
      <c r="C6" s="95">
        <v>79.459699999999998</v>
      </c>
      <c r="D6" s="22">
        <v>29655865</v>
      </c>
      <c r="E6">
        <v>97.36</v>
      </c>
      <c r="F6">
        <v>30</v>
      </c>
      <c r="G6" t="s">
        <v>140</v>
      </c>
      <c r="I6" s="38"/>
      <c r="J6" s="38"/>
    </row>
    <row r="7" spans="1:10" x14ac:dyDescent="0.2">
      <c r="A7">
        <v>4</v>
      </c>
      <c r="B7" t="s">
        <v>97</v>
      </c>
      <c r="C7" s="95">
        <v>78.64</v>
      </c>
      <c r="D7" s="22">
        <v>28367999</v>
      </c>
      <c r="E7">
        <v>99.18</v>
      </c>
      <c r="F7">
        <v>30.5</v>
      </c>
      <c r="G7" t="s">
        <v>140</v>
      </c>
      <c r="I7" s="38"/>
      <c r="J7" s="38"/>
    </row>
    <row r="8" spans="1:10" x14ac:dyDescent="0.2">
      <c r="A8" s="36">
        <v>5</v>
      </c>
      <c r="B8" s="36" t="s">
        <v>97</v>
      </c>
      <c r="C8" s="96">
        <v>79.30810000000001</v>
      </c>
      <c r="D8" s="37">
        <v>22775073</v>
      </c>
      <c r="E8" s="36">
        <v>98.45</v>
      </c>
      <c r="F8" s="36">
        <v>30</v>
      </c>
      <c r="G8" s="36" t="s">
        <v>140</v>
      </c>
      <c r="H8" s="37">
        <f>MEDIAN(D4:D8)</f>
        <v>28367999</v>
      </c>
      <c r="I8" s="39">
        <f>MEDIAN(E4:E8)</f>
        <v>98.81</v>
      </c>
      <c r="J8" s="39">
        <f>MEDIAN(F4:F8)</f>
        <v>30</v>
      </c>
    </row>
    <row r="9" spans="1:10" x14ac:dyDescent="0.2">
      <c r="A9">
        <v>6</v>
      </c>
      <c r="B9" t="s">
        <v>98</v>
      </c>
      <c r="C9" s="95">
        <v>79.459699999999998</v>
      </c>
      <c r="D9" s="22">
        <v>52373591</v>
      </c>
      <c r="E9">
        <v>99.16</v>
      </c>
      <c r="F9">
        <v>29.1</v>
      </c>
      <c r="G9" t="s">
        <v>140</v>
      </c>
      <c r="I9" s="38"/>
      <c r="J9" s="38"/>
    </row>
    <row r="10" spans="1:10" x14ac:dyDescent="0.2">
      <c r="A10">
        <v>7</v>
      </c>
      <c r="B10" t="s">
        <v>98</v>
      </c>
      <c r="C10" s="95">
        <v>78.311700000000002</v>
      </c>
      <c r="D10" s="22">
        <v>38761587</v>
      </c>
      <c r="E10">
        <v>96.36</v>
      </c>
      <c r="F10">
        <v>29.4</v>
      </c>
      <c r="G10" t="s">
        <v>140</v>
      </c>
      <c r="I10" s="38"/>
      <c r="J10" s="38"/>
    </row>
    <row r="11" spans="1:10" x14ac:dyDescent="0.2">
      <c r="A11">
        <v>8</v>
      </c>
      <c r="B11" t="s">
        <v>98</v>
      </c>
      <c r="C11" s="95">
        <v>78.437699999999992</v>
      </c>
      <c r="D11" s="22">
        <v>13561022</v>
      </c>
      <c r="E11">
        <v>99.13</v>
      </c>
      <c r="F11">
        <v>28.8</v>
      </c>
      <c r="G11" t="s">
        <v>140</v>
      </c>
      <c r="I11" s="38"/>
      <c r="J11" s="38"/>
    </row>
    <row r="12" spans="1:10" x14ac:dyDescent="0.2">
      <c r="A12">
        <v>9</v>
      </c>
      <c r="B12" t="s">
        <v>98</v>
      </c>
      <c r="C12" s="95">
        <v>78.141099999999994</v>
      </c>
      <c r="D12" s="22">
        <v>12795416</v>
      </c>
      <c r="E12">
        <v>97.74</v>
      </c>
      <c r="F12">
        <v>29</v>
      </c>
      <c r="G12" t="s">
        <v>140</v>
      </c>
      <c r="I12" s="38"/>
      <c r="J12" s="38"/>
    </row>
    <row r="13" spans="1:10" x14ac:dyDescent="0.2">
      <c r="A13" s="36">
        <v>10</v>
      </c>
      <c r="B13" s="36" t="s">
        <v>98</v>
      </c>
      <c r="C13" s="96">
        <v>76.968599999999995</v>
      </c>
      <c r="D13" s="37">
        <v>8519501</v>
      </c>
      <c r="E13" s="36">
        <v>98.97</v>
      </c>
      <c r="F13" s="36">
        <v>29.1</v>
      </c>
      <c r="G13" s="36" t="s">
        <v>140</v>
      </c>
      <c r="H13" s="37">
        <f>MEDIAN(D9:D13)</f>
        <v>13561022</v>
      </c>
      <c r="I13" s="39">
        <f t="shared" ref="I13:J13" si="0">MEDIAN(E9:E13)</f>
        <v>98.97</v>
      </c>
      <c r="J13" s="39">
        <f t="shared" si="0"/>
        <v>29.1</v>
      </c>
    </row>
    <row r="14" spans="1:10" x14ac:dyDescent="0.2">
      <c r="A14">
        <v>11</v>
      </c>
      <c r="B14" t="s">
        <v>99</v>
      </c>
      <c r="C14" s="95">
        <v>81.141099999999994</v>
      </c>
      <c r="D14" s="22">
        <v>87363759</v>
      </c>
      <c r="E14">
        <v>98.33</v>
      </c>
      <c r="F14">
        <v>30.5</v>
      </c>
      <c r="G14" t="s">
        <v>140</v>
      </c>
      <c r="I14" s="38"/>
      <c r="J14" s="38"/>
    </row>
    <row r="15" spans="1:10" x14ac:dyDescent="0.2">
      <c r="A15">
        <v>12</v>
      </c>
      <c r="B15" t="s">
        <v>99</v>
      </c>
      <c r="C15" s="95">
        <v>80.022000000000006</v>
      </c>
      <c r="D15" s="22">
        <v>8695426</v>
      </c>
      <c r="E15">
        <v>98.83</v>
      </c>
      <c r="F15">
        <v>30.3</v>
      </c>
      <c r="G15" t="s">
        <v>140</v>
      </c>
      <c r="I15" s="38"/>
      <c r="J15" s="38"/>
    </row>
    <row r="16" spans="1:10" x14ac:dyDescent="0.2">
      <c r="A16">
        <v>13</v>
      </c>
      <c r="B16" t="s">
        <v>99</v>
      </c>
      <c r="C16" s="95">
        <v>79.760900000000007</v>
      </c>
      <c r="D16" s="22">
        <v>34670192</v>
      </c>
      <c r="E16">
        <v>99.14</v>
      </c>
      <c r="F16">
        <v>29.7</v>
      </c>
      <c r="G16" t="s">
        <v>140</v>
      </c>
      <c r="I16" s="38"/>
      <c r="J16" s="38"/>
    </row>
    <row r="17" spans="1:10" x14ac:dyDescent="0.2">
      <c r="A17">
        <v>14</v>
      </c>
      <c r="B17" t="s">
        <v>99</v>
      </c>
      <c r="C17" s="95">
        <v>79.788600000000002</v>
      </c>
      <c r="D17" s="22">
        <v>66204666</v>
      </c>
      <c r="E17">
        <v>99.21</v>
      </c>
      <c r="F17">
        <v>30.2</v>
      </c>
      <c r="G17" t="s">
        <v>140</v>
      </c>
      <c r="I17" s="38"/>
      <c r="J17" s="38"/>
    </row>
    <row r="18" spans="1:10" x14ac:dyDescent="0.2">
      <c r="A18" s="36">
        <v>15</v>
      </c>
      <c r="B18" s="36" t="s">
        <v>99</v>
      </c>
      <c r="C18" s="96">
        <v>79.649799999999999</v>
      </c>
      <c r="D18" s="37">
        <v>48550614</v>
      </c>
      <c r="E18" s="36">
        <v>98.5</v>
      </c>
      <c r="F18" s="36">
        <v>30.1</v>
      </c>
      <c r="G18" s="36" t="s">
        <v>140</v>
      </c>
      <c r="H18" s="37">
        <f>MEDIAN(D14:D18)</f>
        <v>48550614</v>
      </c>
      <c r="I18" s="39">
        <f t="shared" ref="I18:J18" si="1">MEDIAN(E14:E18)</f>
        <v>98.83</v>
      </c>
      <c r="J18" s="39">
        <f t="shared" si="1"/>
        <v>30.2</v>
      </c>
    </row>
    <row r="19" spans="1:10" x14ac:dyDescent="0.2">
      <c r="A19">
        <v>16</v>
      </c>
      <c r="B19" t="s">
        <v>100</v>
      </c>
      <c r="C19" s="95">
        <v>1.4095800000000001</v>
      </c>
      <c r="D19" s="22">
        <v>72792604</v>
      </c>
      <c r="E19">
        <v>99.15</v>
      </c>
      <c r="F19">
        <v>26.2</v>
      </c>
      <c r="G19" t="s">
        <v>140</v>
      </c>
      <c r="I19" s="38"/>
      <c r="J19" s="38"/>
    </row>
    <row r="20" spans="1:10" x14ac:dyDescent="0.2">
      <c r="A20">
        <v>17</v>
      </c>
      <c r="B20" t="s">
        <v>100</v>
      </c>
      <c r="C20" s="95">
        <v>1.4311799999999999</v>
      </c>
      <c r="D20" s="22">
        <v>133833849</v>
      </c>
      <c r="E20">
        <v>99.17</v>
      </c>
      <c r="F20">
        <v>25.8</v>
      </c>
      <c r="G20" t="s">
        <v>140</v>
      </c>
      <c r="I20" s="38"/>
      <c r="J20" s="38"/>
    </row>
    <row r="21" spans="1:10" x14ac:dyDescent="0.2">
      <c r="A21">
        <v>18</v>
      </c>
      <c r="B21" t="s">
        <v>100</v>
      </c>
      <c r="C21" s="95">
        <v>1.0815699999999999</v>
      </c>
      <c r="D21" s="22">
        <v>99216934</v>
      </c>
      <c r="E21">
        <v>99.24</v>
      </c>
      <c r="F21">
        <v>26</v>
      </c>
      <c r="G21" t="s">
        <v>140</v>
      </c>
      <c r="I21" s="38"/>
      <c r="J21" s="38"/>
    </row>
    <row r="22" spans="1:10" x14ac:dyDescent="0.2">
      <c r="A22">
        <v>19</v>
      </c>
      <c r="B22" t="s">
        <v>100</v>
      </c>
      <c r="C22" s="95">
        <v>1.2142200000000001</v>
      </c>
      <c r="D22" s="22">
        <v>128761561</v>
      </c>
      <c r="E22">
        <v>99.18</v>
      </c>
      <c r="F22">
        <v>26</v>
      </c>
      <c r="G22" t="s">
        <v>140</v>
      </c>
      <c r="I22" s="38"/>
      <c r="J22" s="38"/>
    </row>
    <row r="23" spans="1:10" x14ac:dyDescent="0.2">
      <c r="A23" s="36">
        <v>20</v>
      </c>
      <c r="B23" s="36" t="s">
        <v>100</v>
      </c>
      <c r="C23" s="96">
        <v>1.1857200000000001</v>
      </c>
      <c r="D23" s="37">
        <v>70957211</v>
      </c>
      <c r="E23" s="36">
        <v>99.27</v>
      </c>
      <c r="F23" s="36">
        <v>26</v>
      </c>
      <c r="G23" s="36" t="s">
        <v>140</v>
      </c>
      <c r="H23" s="37">
        <f>MEDIAN(D19:D23)</f>
        <v>99216934</v>
      </c>
      <c r="I23" s="39">
        <f t="shared" ref="I23:J23" si="2">MEDIAN(E19:E23)</f>
        <v>99.18</v>
      </c>
      <c r="J23" s="39">
        <f t="shared" si="2"/>
        <v>26</v>
      </c>
    </row>
    <row r="24" spans="1:10" x14ac:dyDescent="0.2">
      <c r="A24">
        <v>21</v>
      </c>
      <c r="B24" t="s">
        <v>101</v>
      </c>
      <c r="C24" s="95">
        <v>99.447900000000004</v>
      </c>
      <c r="D24" s="22">
        <v>47318559</v>
      </c>
      <c r="E24">
        <v>98.82</v>
      </c>
      <c r="F24">
        <v>30.1</v>
      </c>
      <c r="G24" t="s">
        <v>140</v>
      </c>
      <c r="I24" s="38"/>
      <c r="J24" s="38"/>
    </row>
    <row r="25" spans="1:10" x14ac:dyDescent="0.2">
      <c r="A25">
        <v>22</v>
      </c>
      <c r="B25" t="s">
        <v>101</v>
      </c>
      <c r="C25" s="95">
        <v>99.330300000000008</v>
      </c>
      <c r="D25" s="22">
        <v>62547110</v>
      </c>
      <c r="E25">
        <v>98.84</v>
      </c>
      <c r="F25">
        <v>30.2</v>
      </c>
      <c r="G25" t="s">
        <v>140</v>
      </c>
      <c r="I25" s="38"/>
      <c r="J25" s="38"/>
    </row>
    <row r="26" spans="1:10" x14ac:dyDescent="0.2">
      <c r="A26">
        <v>23</v>
      </c>
      <c r="B26" t="s">
        <v>101</v>
      </c>
      <c r="C26" s="95">
        <v>99.353999999999999</v>
      </c>
      <c r="D26" s="22">
        <v>28622710</v>
      </c>
      <c r="E26">
        <v>99.11</v>
      </c>
      <c r="F26">
        <v>29.9</v>
      </c>
      <c r="G26" t="s">
        <v>140</v>
      </c>
      <c r="I26" s="38"/>
      <c r="J26" s="38"/>
    </row>
    <row r="27" spans="1:10" x14ac:dyDescent="0.2">
      <c r="A27" s="36">
        <v>24</v>
      </c>
      <c r="B27" s="36" t="s">
        <v>101</v>
      </c>
      <c r="C27" s="96">
        <v>99.571799999999996</v>
      </c>
      <c r="D27" s="37">
        <v>54837343</v>
      </c>
      <c r="E27" s="36">
        <v>99.08</v>
      </c>
      <c r="F27" s="36">
        <v>30.1</v>
      </c>
      <c r="G27" s="36" t="s">
        <v>140</v>
      </c>
      <c r="H27" s="37">
        <f>MEDIAN(D24:D27)</f>
        <v>51077951</v>
      </c>
      <c r="I27" s="39">
        <f t="shared" ref="I27:J27" si="3">MEDIAN(E24:E27)</f>
        <v>98.960000000000008</v>
      </c>
      <c r="J27" s="39">
        <f t="shared" si="3"/>
        <v>30.1</v>
      </c>
    </row>
    <row r="28" spans="1:10" x14ac:dyDescent="0.2">
      <c r="A28" t="s">
        <v>260</v>
      </c>
      <c r="D28" s="22">
        <f>MEDIAN(D4:D27)</f>
        <v>47934586.5</v>
      </c>
      <c r="E28" s="23">
        <f t="shared" ref="E28:F28" si="4">MEDIAN(E4:E27)</f>
        <v>99.094999999999999</v>
      </c>
      <c r="F28" s="23">
        <f t="shared" si="4"/>
        <v>29.85</v>
      </c>
    </row>
    <row r="29" spans="1:10" x14ac:dyDescent="0.2">
      <c r="D29" s="22"/>
      <c r="E29" s="23"/>
      <c r="F29" s="23"/>
    </row>
    <row r="30" spans="1:10" x14ac:dyDescent="0.2">
      <c r="A30" s="84" t="s">
        <v>297</v>
      </c>
    </row>
    <row r="31" spans="1:10" ht="34" x14ac:dyDescent="0.2">
      <c r="A31" s="43" t="s">
        <v>141</v>
      </c>
      <c r="B31" s="44" t="s">
        <v>269</v>
      </c>
      <c r="C31" s="44" t="s">
        <v>263</v>
      </c>
      <c r="D31" s="44" t="s">
        <v>261</v>
      </c>
      <c r="E31" s="44" t="s">
        <v>270</v>
      </c>
      <c r="F31" s="44" t="s">
        <v>264</v>
      </c>
      <c r="G31" s="44" t="s">
        <v>265</v>
      </c>
    </row>
    <row r="32" spans="1:10" x14ac:dyDescent="0.2">
      <c r="A32" s="34" t="s">
        <v>97</v>
      </c>
      <c r="B32" s="132">
        <f>AVERAGE(C4:C8)</f>
        <v>78.619580000000013</v>
      </c>
      <c r="C32" s="132">
        <f>STDEV(C4:C8)</f>
        <v>1.643436334939691</v>
      </c>
      <c r="D32" s="34">
        <v>5</v>
      </c>
      <c r="E32" s="41">
        <v>28.3</v>
      </c>
      <c r="F32" s="33">
        <v>98.81</v>
      </c>
      <c r="G32" s="33">
        <v>30</v>
      </c>
    </row>
    <row r="33" spans="1:8" x14ac:dyDescent="0.2">
      <c r="A33" s="34" t="s">
        <v>98</v>
      </c>
      <c r="B33" s="132">
        <f>AVERAGE(C9:C13)</f>
        <v>78.263759999999991</v>
      </c>
      <c r="C33" s="132">
        <f>STDEV(C9:C13)</f>
        <v>0.88815971987025044</v>
      </c>
      <c r="D33" s="34">
        <v>5</v>
      </c>
      <c r="E33" s="41">
        <v>13.5</v>
      </c>
      <c r="F33" s="33">
        <v>98.97</v>
      </c>
      <c r="G33" s="33">
        <v>29.1</v>
      </c>
    </row>
    <row r="34" spans="1:8" x14ac:dyDescent="0.2">
      <c r="A34" s="34" t="s">
        <v>99</v>
      </c>
      <c r="B34" s="132">
        <f>AVERAGE(C14:C18)</f>
        <v>80.072479999999999</v>
      </c>
      <c r="C34" s="132">
        <f>STDEV(C14:C18)</f>
        <v>0.61254086965687093</v>
      </c>
      <c r="D34" s="34">
        <v>5</v>
      </c>
      <c r="E34" s="41">
        <v>48.5</v>
      </c>
      <c r="F34" s="33">
        <v>98.83</v>
      </c>
      <c r="G34" s="33">
        <v>30.2</v>
      </c>
    </row>
    <row r="35" spans="1:8" x14ac:dyDescent="0.2">
      <c r="A35" s="34" t="s">
        <v>153</v>
      </c>
      <c r="B35" s="146">
        <f>AVERAGE(C19:C23)</f>
        <v>1.264454</v>
      </c>
      <c r="C35" s="146">
        <f>STDEV(C19:C23)</f>
        <v>0.15085437507742391</v>
      </c>
      <c r="D35" s="34">
        <v>5</v>
      </c>
      <c r="E35" s="41">
        <v>99.2</v>
      </c>
      <c r="F35" s="33">
        <v>99.18</v>
      </c>
      <c r="G35" s="33">
        <v>26</v>
      </c>
    </row>
    <row r="36" spans="1:8" ht="17" thickBot="1" x14ac:dyDescent="0.25">
      <c r="A36" s="35" t="s">
        <v>154</v>
      </c>
      <c r="B36" s="147">
        <f>AVERAGE(C24:C27)</f>
        <v>99.426000000000002</v>
      </c>
      <c r="C36" s="147">
        <f>STDEV(C24:C27)</f>
        <v>0.10966576494056472</v>
      </c>
      <c r="D36" s="35">
        <v>4</v>
      </c>
      <c r="E36" s="42">
        <v>51</v>
      </c>
      <c r="F36" s="40">
        <v>98.960000000000008</v>
      </c>
      <c r="G36" s="40">
        <v>30.1</v>
      </c>
    </row>
    <row r="37" spans="1:8" ht="17" thickTop="1" x14ac:dyDescent="0.2">
      <c r="A37" s="27"/>
      <c r="B37" s="24"/>
      <c r="C37" s="24"/>
      <c r="D37" s="24"/>
      <c r="E37" s="24"/>
      <c r="F37" s="24"/>
    </row>
    <row r="39" spans="1:8" x14ac:dyDescent="0.2">
      <c r="D39" s="22"/>
      <c r="E39" s="22"/>
      <c r="G39" s="22"/>
      <c r="H39" s="22"/>
    </row>
    <row r="40" spans="1:8" x14ac:dyDescent="0.2">
      <c r="D40" s="22"/>
      <c r="E40" s="22"/>
      <c r="G40" s="23"/>
      <c r="H40" s="22"/>
    </row>
    <row r="41" spans="1:8" x14ac:dyDescent="0.2">
      <c r="D41" s="22"/>
      <c r="E41" s="22"/>
      <c r="G41" s="23"/>
      <c r="H41" s="22"/>
    </row>
    <row r="42" spans="1:8" x14ac:dyDescent="0.2">
      <c r="D42" s="22"/>
      <c r="E42" s="22"/>
      <c r="G42" s="23"/>
      <c r="H42" s="22"/>
    </row>
    <row r="43" spans="1:8" x14ac:dyDescent="0.2">
      <c r="D43" s="22"/>
      <c r="E43" s="22"/>
      <c r="G43" s="23"/>
      <c r="H43" s="22"/>
    </row>
    <row r="44" spans="1:8" x14ac:dyDescent="0.2">
      <c r="D44" s="22"/>
      <c r="E44" s="22"/>
      <c r="G44" s="23"/>
      <c r="H44" s="22"/>
    </row>
    <row r="45" spans="1:8" x14ac:dyDescent="0.2">
      <c r="D45" s="22"/>
      <c r="E45" s="22"/>
      <c r="G45" s="23"/>
      <c r="H45" s="22"/>
    </row>
    <row r="46" spans="1:8" x14ac:dyDescent="0.2">
      <c r="D46" s="22"/>
      <c r="E46" s="22"/>
      <c r="G46" s="23"/>
      <c r="H46" s="22"/>
    </row>
    <row r="47" spans="1:8" x14ac:dyDescent="0.2">
      <c r="D47" s="22"/>
      <c r="E47" s="22"/>
      <c r="G47" s="23"/>
      <c r="H47" s="22"/>
    </row>
    <row r="48" spans="1:8" x14ac:dyDescent="0.2">
      <c r="D48" s="22"/>
      <c r="E48" s="22"/>
      <c r="G48" s="22"/>
      <c r="H48" s="22"/>
    </row>
    <row r="49" spans="4:8" x14ac:dyDescent="0.2">
      <c r="D49" s="22"/>
      <c r="E49" s="22"/>
      <c r="G49" s="23"/>
      <c r="H49" s="22"/>
    </row>
    <row r="50" spans="4:8" x14ac:dyDescent="0.2">
      <c r="D50" s="22"/>
      <c r="E50" s="22"/>
      <c r="G50" s="22"/>
      <c r="H50" s="22"/>
    </row>
    <row r="51" spans="4:8" x14ac:dyDescent="0.2">
      <c r="D51" s="22"/>
      <c r="E51" s="22"/>
      <c r="G51" s="23"/>
      <c r="H51" s="22"/>
    </row>
    <row r="52" spans="4:8" x14ac:dyDescent="0.2">
      <c r="D52" s="22"/>
      <c r="E52" s="22"/>
      <c r="G52" s="23"/>
      <c r="H52" s="22"/>
    </row>
    <row r="53" spans="4:8" x14ac:dyDescent="0.2">
      <c r="D53" s="22"/>
      <c r="E53" s="22"/>
      <c r="G53" s="23"/>
      <c r="H53" s="22"/>
    </row>
    <row r="54" spans="4:8" x14ac:dyDescent="0.2">
      <c r="D54" s="22"/>
      <c r="E54" s="22"/>
      <c r="G54" s="23"/>
      <c r="H54" s="22"/>
    </row>
    <row r="55" spans="4:8" x14ac:dyDescent="0.2">
      <c r="D55" s="22"/>
      <c r="E55" s="22"/>
      <c r="G55" s="23"/>
      <c r="H55" s="22"/>
    </row>
    <row r="56" spans="4:8" x14ac:dyDescent="0.2">
      <c r="D56" s="22"/>
      <c r="E56" s="22"/>
      <c r="G56" s="23"/>
      <c r="H56" s="22"/>
    </row>
    <row r="57" spans="4:8" x14ac:dyDescent="0.2">
      <c r="D57" s="22"/>
      <c r="E57" s="22"/>
      <c r="G57" s="23"/>
      <c r="H57" s="22"/>
    </row>
    <row r="58" spans="4:8" x14ac:dyDescent="0.2">
      <c r="D58" s="22"/>
      <c r="E58" s="22"/>
      <c r="G58" s="23"/>
      <c r="H58" s="22"/>
    </row>
    <row r="59" spans="4:8" x14ac:dyDescent="0.2">
      <c r="D59" s="22"/>
      <c r="E59" s="22"/>
      <c r="G59" s="23"/>
      <c r="H59" s="22"/>
    </row>
    <row r="60" spans="4:8" x14ac:dyDescent="0.2">
      <c r="D60" s="22"/>
      <c r="E60" s="22"/>
      <c r="G60" s="23"/>
      <c r="H60" s="22"/>
    </row>
    <row r="61" spans="4:8" x14ac:dyDescent="0.2">
      <c r="D61" s="22"/>
      <c r="E61" s="22"/>
      <c r="G61" s="23"/>
      <c r="H61" s="22"/>
    </row>
    <row r="62" spans="4:8" x14ac:dyDescent="0.2">
      <c r="D62" s="22"/>
      <c r="E62" s="22"/>
      <c r="G62" s="22"/>
      <c r="H62" s="22"/>
    </row>
  </sheetData>
  <phoneticPr fontId="6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10A9-BEAD-5348-8FFF-F20BF72C99D1}">
  <dimension ref="A1:Q344"/>
  <sheetViews>
    <sheetView workbookViewId="0">
      <pane ySplit="1" topLeftCell="A2" activePane="bottomLeft" state="frozen"/>
      <selection pane="bottomLeft" activeCell="J31" sqref="J31"/>
    </sheetView>
  </sheetViews>
  <sheetFormatPr baseColWidth="10" defaultColWidth="8.83203125" defaultRowHeight="16" x14ac:dyDescent="0.2"/>
  <cols>
    <col min="1" max="1" width="15.1640625" customWidth="1"/>
    <col min="2" max="2" width="9.33203125" customWidth="1"/>
    <col min="3" max="3" width="7.1640625" customWidth="1"/>
    <col min="4" max="4" width="13.83203125" customWidth="1"/>
    <col min="5" max="5" width="8.1640625" customWidth="1"/>
    <col min="6" max="6" width="7.33203125" style="10" customWidth="1"/>
    <col min="7" max="7" width="24.6640625" customWidth="1"/>
    <col min="8" max="8" width="35" customWidth="1"/>
    <col min="9" max="9" width="16" customWidth="1"/>
    <col min="10" max="10" width="11.6640625" customWidth="1"/>
    <col min="11" max="11" width="12" customWidth="1"/>
    <col min="12" max="13" width="9.1640625" customWidth="1"/>
    <col min="14" max="14" width="9.83203125" customWidth="1"/>
  </cols>
  <sheetData>
    <row r="1" spans="1:14" s="1" customFormat="1" ht="30" customHeight="1" x14ac:dyDescent="0.2">
      <c r="A1" s="1" t="s">
        <v>0</v>
      </c>
      <c r="B1" s="1" t="s">
        <v>57</v>
      </c>
      <c r="C1" s="1" t="s">
        <v>58</v>
      </c>
      <c r="D1" s="1" t="s">
        <v>102</v>
      </c>
      <c r="E1" s="1" t="s">
        <v>294</v>
      </c>
      <c r="F1" s="6" t="s">
        <v>59</v>
      </c>
      <c r="G1" s="1" t="s">
        <v>1</v>
      </c>
      <c r="H1" s="1" t="s">
        <v>62</v>
      </c>
      <c r="I1" s="1" t="s">
        <v>271</v>
      </c>
      <c r="J1" s="1" t="s">
        <v>106</v>
      </c>
      <c r="K1" s="1" t="s">
        <v>105</v>
      </c>
      <c r="L1" s="1" t="s">
        <v>64</v>
      </c>
      <c r="M1" s="1" t="s">
        <v>107</v>
      </c>
      <c r="N1" s="1" t="s">
        <v>2</v>
      </c>
    </row>
    <row r="2" spans="1:14" ht="17" x14ac:dyDescent="0.2">
      <c r="A2" s="3" t="s">
        <v>20</v>
      </c>
      <c r="B2" s="3">
        <v>231</v>
      </c>
      <c r="C2" s="3">
        <v>100</v>
      </c>
      <c r="D2" s="3" t="s">
        <v>104</v>
      </c>
      <c r="E2" s="8">
        <v>45</v>
      </c>
      <c r="F2" s="15">
        <v>21</v>
      </c>
      <c r="G2" s="3" t="s">
        <v>21</v>
      </c>
      <c r="H2" s="3" t="s">
        <v>92</v>
      </c>
      <c r="I2" s="18">
        <v>6250353185</v>
      </c>
      <c r="J2" s="125">
        <v>92.669199999999989</v>
      </c>
      <c r="K2" s="18">
        <v>36237371</v>
      </c>
      <c r="L2" s="75">
        <v>97.86</v>
      </c>
      <c r="M2" s="77">
        <v>28.8</v>
      </c>
      <c r="N2" s="3">
        <v>8400</v>
      </c>
    </row>
    <row r="3" spans="1:14" ht="17" customHeight="1" x14ac:dyDescent="0.2">
      <c r="A3" s="3" t="s">
        <v>124</v>
      </c>
      <c r="B3" s="3">
        <v>391</v>
      </c>
      <c r="C3" s="3">
        <v>100</v>
      </c>
      <c r="D3" s="3" t="s">
        <v>104</v>
      </c>
      <c r="E3" s="8">
        <v>46</v>
      </c>
      <c r="F3" s="15">
        <v>22</v>
      </c>
      <c r="G3" s="3" t="s">
        <v>7</v>
      </c>
      <c r="H3" s="3" t="s">
        <v>94</v>
      </c>
      <c r="I3" s="18">
        <v>28206905576</v>
      </c>
      <c r="J3" s="125">
        <v>89.013500000000008</v>
      </c>
      <c r="K3" s="18">
        <v>40005341</v>
      </c>
      <c r="L3" s="75">
        <v>98.13</v>
      </c>
      <c r="M3" s="77">
        <v>28.8</v>
      </c>
      <c r="N3" s="3">
        <v>8296</v>
      </c>
    </row>
    <row r="4" spans="1:14" ht="16" customHeight="1" x14ac:dyDescent="0.2">
      <c r="A4" s="3" t="s">
        <v>121</v>
      </c>
      <c r="B4" s="3">
        <v>39</v>
      </c>
      <c r="C4" s="3">
        <v>30</v>
      </c>
      <c r="D4" s="3" t="s">
        <v>103</v>
      </c>
      <c r="E4" s="8">
        <v>5</v>
      </c>
      <c r="F4" s="8">
        <v>5</v>
      </c>
      <c r="G4" s="3" t="s">
        <v>52</v>
      </c>
      <c r="H4" s="3" t="s">
        <v>96</v>
      </c>
      <c r="I4" s="18">
        <v>1679186873</v>
      </c>
      <c r="J4" s="125">
        <v>86.164600000000007</v>
      </c>
      <c r="K4" s="18">
        <v>57939454</v>
      </c>
      <c r="L4" s="75">
        <v>98.58</v>
      </c>
      <c r="M4" s="77">
        <v>30.8</v>
      </c>
      <c r="N4" s="3">
        <v>7955</v>
      </c>
    </row>
    <row r="5" spans="1:14" ht="16" customHeight="1" x14ac:dyDescent="0.2">
      <c r="A5" s="3" t="s">
        <v>129</v>
      </c>
      <c r="B5" s="3">
        <v>22</v>
      </c>
      <c r="C5" s="3">
        <v>100</v>
      </c>
      <c r="D5" s="3" t="s">
        <v>104</v>
      </c>
      <c r="E5" s="8">
        <v>42</v>
      </c>
      <c r="F5" s="17">
        <v>18</v>
      </c>
      <c r="G5" s="3" t="s">
        <v>48</v>
      </c>
      <c r="H5" s="14" t="s">
        <v>90</v>
      </c>
      <c r="I5" s="21">
        <v>1597647985</v>
      </c>
      <c r="J5" s="126">
        <v>85.080699999999993</v>
      </c>
      <c r="K5" s="21">
        <v>17442067</v>
      </c>
      <c r="L5" s="75">
        <v>96.15</v>
      </c>
      <c r="M5" s="77">
        <v>26.1</v>
      </c>
      <c r="N5" s="3">
        <v>8730</v>
      </c>
    </row>
    <row r="6" spans="1:14" ht="17" customHeight="1" x14ac:dyDescent="0.2">
      <c r="A6" s="3" t="s">
        <v>60</v>
      </c>
      <c r="B6" s="3">
        <v>456</v>
      </c>
      <c r="C6" s="3">
        <v>100</v>
      </c>
      <c r="D6" s="3" t="s">
        <v>103</v>
      </c>
      <c r="E6" s="8">
        <v>3</v>
      </c>
      <c r="F6" s="8">
        <v>3</v>
      </c>
      <c r="G6" s="3" t="s">
        <v>61</v>
      </c>
      <c r="H6" s="3" t="s">
        <v>95</v>
      </c>
      <c r="I6" s="18">
        <v>3196738035</v>
      </c>
      <c r="J6" s="125">
        <v>83.8292</v>
      </c>
      <c r="K6" s="18">
        <v>30678719</v>
      </c>
      <c r="L6" s="75">
        <v>97.27</v>
      </c>
      <c r="M6" s="77">
        <v>26</v>
      </c>
      <c r="N6" s="3">
        <v>9785</v>
      </c>
    </row>
    <row r="7" spans="1:14" ht="17" customHeight="1" x14ac:dyDescent="0.2">
      <c r="A7" s="3" t="s">
        <v>29</v>
      </c>
      <c r="B7" s="3">
        <v>234</v>
      </c>
      <c r="C7" s="3">
        <v>100</v>
      </c>
      <c r="D7" s="3" t="s">
        <v>104</v>
      </c>
      <c r="E7" s="8">
        <v>48</v>
      </c>
      <c r="F7" s="15">
        <v>24</v>
      </c>
      <c r="G7" s="3" t="s">
        <v>30</v>
      </c>
      <c r="H7" s="3" t="s">
        <v>93</v>
      </c>
      <c r="I7" s="18">
        <v>4975480707</v>
      </c>
      <c r="J7" s="125">
        <v>81.448900000000009</v>
      </c>
      <c r="K7" s="18">
        <v>50252469</v>
      </c>
      <c r="L7" s="75">
        <v>98.46</v>
      </c>
      <c r="M7" s="77">
        <v>28.8</v>
      </c>
      <c r="N7" s="3">
        <v>57983</v>
      </c>
    </row>
    <row r="8" spans="1:14" ht="17" customHeight="1" x14ac:dyDescent="0.2">
      <c r="A8" s="2" t="s">
        <v>50</v>
      </c>
      <c r="B8" s="2">
        <v>135</v>
      </c>
      <c r="C8" s="2">
        <v>100</v>
      </c>
      <c r="D8" s="3" t="s">
        <v>103</v>
      </c>
      <c r="E8" s="90">
        <v>8</v>
      </c>
      <c r="F8" s="7">
        <v>8</v>
      </c>
      <c r="G8" s="14" t="s">
        <v>51</v>
      </c>
      <c r="H8" s="3" t="s">
        <v>66</v>
      </c>
      <c r="I8" s="18">
        <v>2831460571</v>
      </c>
      <c r="J8" s="126">
        <v>78.059399999999997</v>
      </c>
      <c r="K8" s="21">
        <v>79425178</v>
      </c>
      <c r="L8" s="75">
        <v>97.56</v>
      </c>
      <c r="M8" s="77">
        <v>30.2</v>
      </c>
      <c r="N8" s="3">
        <v>30521</v>
      </c>
    </row>
    <row r="9" spans="1:14" ht="17" x14ac:dyDescent="0.2">
      <c r="A9" s="3" t="s">
        <v>53</v>
      </c>
      <c r="B9" s="3">
        <v>150</v>
      </c>
      <c r="C9" s="3">
        <v>10</v>
      </c>
      <c r="D9" s="3" t="s">
        <v>103</v>
      </c>
      <c r="E9" s="8">
        <v>7</v>
      </c>
      <c r="F9" s="8">
        <v>7</v>
      </c>
      <c r="G9" s="3" t="s">
        <v>54</v>
      </c>
      <c r="H9" s="3" t="s">
        <v>65</v>
      </c>
      <c r="I9" s="18">
        <v>2351948976</v>
      </c>
      <c r="J9" s="125">
        <v>77.6708</v>
      </c>
      <c r="K9" s="18">
        <v>176479059</v>
      </c>
      <c r="L9" s="75">
        <v>97.59</v>
      </c>
      <c r="M9" s="77">
        <v>28.8</v>
      </c>
      <c r="N9" s="3">
        <v>9643</v>
      </c>
    </row>
    <row r="10" spans="1:14" ht="17" customHeight="1" x14ac:dyDescent="0.2">
      <c r="A10" s="3" t="s">
        <v>37</v>
      </c>
      <c r="B10" s="3">
        <v>356</v>
      </c>
      <c r="C10" s="3">
        <v>50</v>
      </c>
      <c r="D10" s="3" t="s">
        <v>104</v>
      </c>
      <c r="E10" s="8">
        <v>43</v>
      </c>
      <c r="F10" s="15">
        <v>19</v>
      </c>
      <c r="G10" s="3" t="s">
        <v>38</v>
      </c>
      <c r="H10" s="3" t="s">
        <v>91</v>
      </c>
      <c r="I10" s="18">
        <v>1435034535</v>
      </c>
      <c r="J10" s="125">
        <v>77.3292</v>
      </c>
      <c r="K10" s="18">
        <v>22185501</v>
      </c>
      <c r="L10" s="75">
        <v>96.07</v>
      </c>
      <c r="M10" s="77">
        <v>26.7</v>
      </c>
      <c r="N10" s="3">
        <v>176946</v>
      </c>
    </row>
    <row r="11" spans="1:14" ht="17" x14ac:dyDescent="0.2">
      <c r="A11" s="3" t="s">
        <v>43</v>
      </c>
      <c r="B11" s="3">
        <v>8</v>
      </c>
      <c r="C11" s="3">
        <v>20</v>
      </c>
      <c r="D11" s="3" t="s">
        <v>104</v>
      </c>
      <c r="E11" s="8">
        <v>29</v>
      </c>
      <c r="F11" s="15">
        <v>5</v>
      </c>
      <c r="G11" s="3" t="s">
        <v>44</v>
      </c>
      <c r="H11" s="3" t="s">
        <v>81</v>
      </c>
      <c r="I11" s="18">
        <v>2647915728</v>
      </c>
      <c r="J11" s="125">
        <v>76.585300000000004</v>
      </c>
      <c r="K11" s="18">
        <v>9280477</v>
      </c>
      <c r="L11" s="75">
        <v>93.43</v>
      </c>
      <c r="M11" s="77">
        <v>26.2</v>
      </c>
      <c r="N11" s="3">
        <v>10116</v>
      </c>
    </row>
    <row r="12" spans="1:14" ht="17" customHeight="1" x14ac:dyDescent="0.2">
      <c r="A12" s="3" t="s">
        <v>31</v>
      </c>
      <c r="B12" s="3">
        <v>198</v>
      </c>
      <c r="C12" s="3">
        <v>10</v>
      </c>
      <c r="D12" s="3" t="s">
        <v>104</v>
      </c>
      <c r="E12" s="8">
        <v>30</v>
      </c>
      <c r="F12" s="15">
        <v>6</v>
      </c>
      <c r="G12" s="3" t="s">
        <v>32</v>
      </c>
      <c r="H12" s="3" t="s">
        <v>82</v>
      </c>
      <c r="I12" s="18">
        <v>2562752769</v>
      </c>
      <c r="J12" s="125">
        <v>76.569000000000003</v>
      </c>
      <c r="K12" s="18">
        <v>37800323</v>
      </c>
      <c r="L12" s="75">
        <v>97</v>
      </c>
      <c r="M12" s="77">
        <v>28.3</v>
      </c>
      <c r="N12" s="3">
        <v>10060</v>
      </c>
    </row>
    <row r="13" spans="1:14" ht="17" x14ac:dyDescent="0.2">
      <c r="A13" s="3" t="s">
        <v>33</v>
      </c>
      <c r="B13" s="3">
        <v>44</v>
      </c>
      <c r="C13" s="3">
        <v>10</v>
      </c>
      <c r="D13" s="3" t="s">
        <v>103</v>
      </c>
      <c r="E13" s="8">
        <v>20</v>
      </c>
      <c r="F13" s="8">
        <v>20</v>
      </c>
      <c r="G13" s="3" t="s">
        <v>34</v>
      </c>
      <c r="H13" s="3" t="s">
        <v>74</v>
      </c>
      <c r="I13" s="18">
        <v>2405748306</v>
      </c>
      <c r="J13" s="125">
        <v>76.519300000000001</v>
      </c>
      <c r="K13" s="18">
        <v>30634505</v>
      </c>
      <c r="L13" s="75">
        <v>98.03</v>
      </c>
      <c r="M13" s="77">
        <v>28.4</v>
      </c>
      <c r="N13" s="3">
        <v>76717</v>
      </c>
    </row>
    <row r="14" spans="1:14" ht="17" x14ac:dyDescent="0.2">
      <c r="A14" s="3" t="s">
        <v>24</v>
      </c>
      <c r="B14" s="3">
        <v>36</v>
      </c>
      <c r="C14" s="3">
        <v>10</v>
      </c>
      <c r="D14" s="3" t="s">
        <v>103</v>
      </c>
      <c r="E14" s="8">
        <v>24</v>
      </c>
      <c r="F14" s="8">
        <v>24</v>
      </c>
      <c r="G14" s="3" t="s">
        <v>25</v>
      </c>
      <c r="H14" s="3" t="s">
        <v>77</v>
      </c>
      <c r="I14" s="18">
        <v>2506949475</v>
      </c>
      <c r="J14" s="125">
        <v>76.425299999999993</v>
      </c>
      <c r="K14" s="18">
        <v>39012242</v>
      </c>
      <c r="L14" s="75">
        <v>97.1</v>
      </c>
      <c r="M14" s="77">
        <v>28.6</v>
      </c>
      <c r="N14" s="3">
        <v>9796</v>
      </c>
    </row>
    <row r="15" spans="1:14" ht="17" x14ac:dyDescent="0.2">
      <c r="A15" s="3" t="s">
        <v>120</v>
      </c>
      <c r="B15" s="3">
        <v>182</v>
      </c>
      <c r="C15" s="3">
        <v>25</v>
      </c>
      <c r="D15" s="3" t="s">
        <v>104</v>
      </c>
      <c r="E15" s="8">
        <v>25</v>
      </c>
      <c r="F15" s="15">
        <v>1</v>
      </c>
      <c r="G15" s="3" t="s">
        <v>26</v>
      </c>
      <c r="H15" s="3" t="s">
        <v>78</v>
      </c>
      <c r="I15" s="18">
        <v>3298912062</v>
      </c>
      <c r="J15" s="125">
        <v>76.024499999999989</v>
      </c>
      <c r="K15" s="18">
        <v>131182089</v>
      </c>
      <c r="L15" s="75">
        <v>98.71</v>
      </c>
      <c r="M15" s="77">
        <v>30.7</v>
      </c>
      <c r="N15" s="3">
        <v>9606</v>
      </c>
    </row>
    <row r="16" spans="1:14" ht="18" customHeight="1" x14ac:dyDescent="0.2">
      <c r="A16" s="3" t="s">
        <v>128</v>
      </c>
      <c r="B16" s="3">
        <v>166</v>
      </c>
      <c r="C16" s="3">
        <v>25</v>
      </c>
      <c r="D16" s="3" t="s">
        <v>104</v>
      </c>
      <c r="E16" s="8">
        <v>31</v>
      </c>
      <c r="F16" s="15">
        <v>7</v>
      </c>
      <c r="G16" s="3" t="s">
        <v>49</v>
      </c>
      <c r="H16" s="3" t="s">
        <v>83</v>
      </c>
      <c r="I16" s="18">
        <v>2638791045</v>
      </c>
      <c r="J16" s="125">
        <v>76.000100000000003</v>
      </c>
      <c r="K16" s="18">
        <v>81661564</v>
      </c>
      <c r="L16" s="75">
        <v>96.6</v>
      </c>
      <c r="M16" s="77">
        <v>29.2</v>
      </c>
      <c r="N16" s="3">
        <v>9995</v>
      </c>
    </row>
    <row r="17" spans="1:17" ht="17" customHeight="1" x14ac:dyDescent="0.2">
      <c r="A17" s="3" t="s">
        <v>17</v>
      </c>
      <c r="B17" s="3">
        <v>158</v>
      </c>
      <c r="C17" s="3">
        <v>10</v>
      </c>
      <c r="D17" s="3" t="s">
        <v>103</v>
      </c>
      <c r="E17" s="8">
        <v>14</v>
      </c>
      <c r="F17" s="8">
        <v>14</v>
      </c>
      <c r="G17" s="3" t="s">
        <v>18</v>
      </c>
      <c r="H17" s="3" t="s">
        <v>69</v>
      </c>
      <c r="I17" s="18">
        <v>2526629436</v>
      </c>
      <c r="J17" s="125">
        <v>75.388300000000001</v>
      </c>
      <c r="K17" s="18">
        <v>64687903</v>
      </c>
      <c r="L17" s="75">
        <v>98.37</v>
      </c>
      <c r="M17" s="77">
        <v>28.5</v>
      </c>
      <c r="N17" s="3">
        <v>9864</v>
      </c>
    </row>
    <row r="18" spans="1:17" ht="17" customHeight="1" x14ac:dyDescent="0.2">
      <c r="A18" s="3" t="s">
        <v>118</v>
      </c>
      <c r="B18" s="3">
        <v>331</v>
      </c>
      <c r="C18" s="3">
        <v>30</v>
      </c>
      <c r="D18" s="3" t="s">
        <v>103</v>
      </c>
      <c r="E18" s="8">
        <v>23</v>
      </c>
      <c r="F18" s="8">
        <v>23</v>
      </c>
      <c r="G18" s="3" t="s">
        <v>10</v>
      </c>
      <c r="H18" s="3" t="s">
        <v>76</v>
      </c>
      <c r="I18" s="18">
        <v>2425730029</v>
      </c>
      <c r="J18" s="125">
        <v>75.268900000000002</v>
      </c>
      <c r="K18" s="18">
        <v>132831569</v>
      </c>
      <c r="L18" s="75">
        <v>98.84</v>
      </c>
      <c r="M18" s="77">
        <v>29.7</v>
      </c>
      <c r="N18" s="3">
        <v>9685</v>
      </c>
    </row>
    <row r="19" spans="1:17" ht="17" customHeight="1" x14ac:dyDescent="0.2">
      <c r="A19" s="3" t="s">
        <v>39</v>
      </c>
      <c r="B19" s="3">
        <v>135</v>
      </c>
      <c r="C19" s="3">
        <v>100</v>
      </c>
      <c r="D19" s="3" t="s">
        <v>104</v>
      </c>
      <c r="E19" s="8">
        <v>27</v>
      </c>
      <c r="F19" s="15">
        <v>3</v>
      </c>
      <c r="G19" s="3" t="s">
        <v>40</v>
      </c>
      <c r="H19" s="3" t="s">
        <v>80</v>
      </c>
      <c r="I19" s="18">
        <v>2841489785</v>
      </c>
      <c r="J19" s="125">
        <v>74.910600000000002</v>
      </c>
      <c r="K19" s="18">
        <v>147038970</v>
      </c>
      <c r="L19" s="75">
        <v>97.73</v>
      </c>
      <c r="M19" s="77">
        <v>29.8</v>
      </c>
      <c r="N19" s="3">
        <v>9986</v>
      </c>
    </row>
    <row r="20" spans="1:17" ht="17" x14ac:dyDescent="0.2">
      <c r="A20" s="3" t="s">
        <v>41</v>
      </c>
      <c r="B20" s="3">
        <v>51</v>
      </c>
      <c r="C20" s="3">
        <v>10</v>
      </c>
      <c r="D20" s="3" t="s">
        <v>103</v>
      </c>
      <c r="E20" s="8">
        <v>21</v>
      </c>
      <c r="F20" s="8">
        <v>21</v>
      </c>
      <c r="G20" s="3" t="s">
        <v>42</v>
      </c>
      <c r="H20" s="3" t="s">
        <v>75</v>
      </c>
      <c r="I20" s="18">
        <v>2251279544</v>
      </c>
      <c r="J20" s="125">
        <v>74.247</v>
      </c>
      <c r="K20" s="18">
        <v>51515747</v>
      </c>
      <c r="L20" s="75">
        <v>94.03</v>
      </c>
      <c r="M20" s="77">
        <v>28.7</v>
      </c>
      <c r="N20" s="3">
        <v>9654</v>
      </c>
    </row>
    <row r="21" spans="1:17" ht="17" x14ac:dyDescent="0.2">
      <c r="A21" s="3" t="s">
        <v>125</v>
      </c>
      <c r="B21" s="3">
        <v>68</v>
      </c>
      <c r="C21" s="3">
        <v>10</v>
      </c>
      <c r="D21" s="3" t="s">
        <v>103</v>
      </c>
      <c r="E21" s="8">
        <v>13</v>
      </c>
      <c r="F21" s="8">
        <v>13</v>
      </c>
      <c r="G21" s="3" t="s">
        <v>22</v>
      </c>
      <c r="H21" s="3" t="s">
        <v>68</v>
      </c>
      <c r="I21" s="18">
        <v>2922600443</v>
      </c>
      <c r="J21" s="125">
        <v>74.178200000000004</v>
      </c>
      <c r="K21" s="18">
        <v>81137961</v>
      </c>
      <c r="L21" s="75">
        <v>97.64</v>
      </c>
      <c r="M21" s="77">
        <v>28.5</v>
      </c>
      <c r="N21" s="3">
        <v>9925</v>
      </c>
    </row>
    <row r="22" spans="1:17" ht="17" customHeight="1" x14ac:dyDescent="0.2">
      <c r="A22" s="4" t="s">
        <v>8</v>
      </c>
      <c r="B22" s="4">
        <v>221</v>
      </c>
      <c r="C22" s="4">
        <v>100</v>
      </c>
      <c r="D22" s="3" t="s">
        <v>103</v>
      </c>
      <c r="E22" s="91">
        <v>18</v>
      </c>
      <c r="F22" s="9">
        <v>18</v>
      </c>
      <c r="G22" s="93" t="s">
        <v>9</v>
      </c>
      <c r="H22" s="4" t="s">
        <v>72</v>
      </c>
      <c r="I22" s="19">
        <v>2169346739</v>
      </c>
      <c r="J22" s="127">
        <v>74.16040000000001</v>
      </c>
      <c r="K22" s="79">
        <v>114677897</v>
      </c>
      <c r="L22" s="75">
        <v>98.54</v>
      </c>
      <c r="M22" s="77">
        <v>30.3</v>
      </c>
      <c r="N22" s="3">
        <v>9838</v>
      </c>
    </row>
    <row r="23" spans="1:17" ht="15" customHeight="1" x14ac:dyDescent="0.2">
      <c r="A23" s="3" t="s">
        <v>6</v>
      </c>
      <c r="B23" s="3">
        <v>121</v>
      </c>
      <c r="C23" s="3">
        <v>10</v>
      </c>
      <c r="D23" s="3" t="s">
        <v>104</v>
      </c>
      <c r="E23" s="8">
        <v>26</v>
      </c>
      <c r="F23" s="15">
        <v>2</v>
      </c>
      <c r="G23" s="3" t="s">
        <v>301</v>
      </c>
      <c r="H23" s="3" t="s">
        <v>79</v>
      </c>
      <c r="I23" s="18">
        <v>1198908245</v>
      </c>
      <c r="J23" s="125">
        <v>73.827600000000004</v>
      </c>
      <c r="K23" s="18">
        <v>146709587</v>
      </c>
      <c r="L23" s="75">
        <v>98.71</v>
      </c>
      <c r="M23" s="77">
        <v>29.7</v>
      </c>
      <c r="N23" s="3">
        <v>9359</v>
      </c>
    </row>
    <row r="24" spans="1:17" ht="16" customHeight="1" x14ac:dyDescent="0.2">
      <c r="A24" s="2" t="s">
        <v>4</v>
      </c>
      <c r="B24" s="2">
        <v>258</v>
      </c>
      <c r="C24" s="2">
        <v>10</v>
      </c>
      <c r="D24" s="3" t="s">
        <v>103</v>
      </c>
      <c r="E24" s="90">
        <v>17</v>
      </c>
      <c r="F24" s="7">
        <v>17</v>
      </c>
      <c r="G24" s="3" t="s">
        <v>5</v>
      </c>
      <c r="H24" s="3" t="s">
        <v>71</v>
      </c>
      <c r="I24" s="18">
        <v>2118853581</v>
      </c>
      <c r="J24" s="125">
        <v>73.725899999999996</v>
      </c>
      <c r="K24" s="21">
        <v>130147779</v>
      </c>
      <c r="L24" s="75">
        <v>98.59</v>
      </c>
      <c r="M24" s="77">
        <v>29.7</v>
      </c>
      <c r="N24" s="3">
        <v>30538</v>
      </c>
    </row>
    <row r="25" spans="1:17" ht="17" customHeight="1" x14ac:dyDescent="0.2">
      <c r="A25" s="3" t="s">
        <v>27</v>
      </c>
      <c r="B25" s="3">
        <v>140</v>
      </c>
      <c r="C25" s="3">
        <v>100</v>
      </c>
      <c r="D25" s="3" t="s">
        <v>103</v>
      </c>
      <c r="E25" s="8">
        <v>4</v>
      </c>
      <c r="F25" s="8">
        <v>4</v>
      </c>
      <c r="G25" s="3" t="s">
        <v>28</v>
      </c>
      <c r="H25" s="3" t="s">
        <v>63</v>
      </c>
      <c r="I25" s="18">
        <v>2348377234</v>
      </c>
      <c r="J25" s="125">
        <v>73.472700000000003</v>
      </c>
      <c r="K25" s="18">
        <v>3631565</v>
      </c>
      <c r="L25" s="75">
        <v>95.06</v>
      </c>
      <c r="M25" s="77">
        <v>26.8</v>
      </c>
      <c r="N25" s="3">
        <v>9678</v>
      </c>
    </row>
    <row r="26" spans="1:17" ht="17" customHeight="1" x14ac:dyDescent="0.2">
      <c r="A26" s="3" t="s">
        <v>127</v>
      </c>
      <c r="B26" s="3">
        <v>500</v>
      </c>
      <c r="C26" s="3">
        <v>100</v>
      </c>
      <c r="D26" s="3" t="s">
        <v>104</v>
      </c>
      <c r="E26" s="8">
        <v>28</v>
      </c>
      <c r="F26" s="15">
        <v>4</v>
      </c>
      <c r="G26" s="3" t="s">
        <v>109</v>
      </c>
      <c r="H26" s="3" t="s">
        <v>108</v>
      </c>
      <c r="I26" s="18">
        <v>2478949113</v>
      </c>
      <c r="J26" s="125">
        <v>73.386700000000005</v>
      </c>
      <c r="K26" s="18">
        <v>94109386</v>
      </c>
      <c r="L26" s="75">
        <v>97</v>
      </c>
      <c r="M26" s="77">
        <v>29.1</v>
      </c>
      <c r="N26" s="3">
        <v>43179</v>
      </c>
    </row>
    <row r="27" spans="1:17" s="11" customFormat="1" ht="19" customHeight="1" x14ac:dyDescent="0.2">
      <c r="A27" s="3" t="s">
        <v>126</v>
      </c>
      <c r="B27" s="3">
        <v>61</v>
      </c>
      <c r="C27" s="3">
        <v>1</v>
      </c>
      <c r="D27" s="3" t="s">
        <v>103</v>
      </c>
      <c r="E27" s="8">
        <v>12</v>
      </c>
      <c r="F27" s="8">
        <v>12</v>
      </c>
      <c r="G27" s="3" t="s">
        <v>45</v>
      </c>
      <c r="H27" s="3" t="s">
        <v>67</v>
      </c>
      <c r="I27" s="18">
        <v>2628146906</v>
      </c>
      <c r="J27" s="125">
        <v>72.649300000000011</v>
      </c>
      <c r="K27" s="18">
        <v>65880016</v>
      </c>
      <c r="L27" s="75">
        <v>97.51</v>
      </c>
      <c r="M27" s="77">
        <v>29.9</v>
      </c>
      <c r="N27" s="3">
        <v>9940</v>
      </c>
      <c r="O27"/>
      <c r="P27"/>
      <c r="Q27"/>
    </row>
    <row r="28" spans="1:17" s="5" customFormat="1" ht="17" customHeight="1" x14ac:dyDescent="0.2">
      <c r="A28" s="3" t="s">
        <v>11</v>
      </c>
      <c r="B28" s="3">
        <v>50</v>
      </c>
      <c r="C28" s="3">
        <v>2</v>
      </c>
      <c r="D28" s="3" t="s">
        <v>103</v>
      </c>
      <c r="E28" s="8">
        <v>15</v>
      </c>
      <c r="F28" s="8">
        <v>15</v>
      </c>
      <c r="G28" s="3" t="s">
        <v>12</v>
      </c>
      <c r="H28" s="3" t="s">
        <v>70</v>
      </c>
      <c r="I28" s="18">
        <v>2380489210</v>
      </c>
      <c r="J28" s="125">
        <v>71.208500000000001</v>
      </c>
      <c r="K28" s="18">
        <v>81504106</v>
      </c>
      <c r="L28" s="75">
        <v>96.92</v>
      </c>
      <c r="M28" s="77">
        <v>29.2</v>
      </c>
      <c r="N28" s="3">
        <v>9874</v>
      </c>
      <c r="O28"/>
      <c r="P28"/>
      <c r="Q28"/>
    </row>
    <row r="29" spans="1:17" ht="17" customHeight="1" x14ac:dyDescent="0.2">
      <c r="A29" s="3" t="s">
        <v>123</v>
      </c>
      <c r="B29" s="3">
        <v>264</v>
      </c>
      <c r="C29" s="3">
        <v>100</v>
      </c>
      <c r="D29" s="3" t="s">
        <v>104</v>
      </c>
      <c r="E29" s="8">
        <v>40</v>
      </c>
      <c r="F29" s="15">
        <v>16</v>
      </c>
      <c r="G29" s="3" t="s">
        <v>19</v>
      </c>
      <c r="H29" s="3" t="s">
        <v>89</v>
      </c>
      <c r="I29" s="18">
        <v>1188729421</v>
      </c>
      <c r="J29" s="125">
        <v>71.039400000000001</v>
      </c>
      <c r="K29" s="18">
        <v>54900739</v>
      </c>
      <c r="L29" s="75">
        <v>98.54</v>
      </c>
      <c r="M29" s="77">
        <v>29</v>
      </c>
      <c r="N29" s="3">
        <v>8953</v>
      </c>
    </row>
    <row r="30" spans="1:17" ht="17" customHeight="1" x14ac:dyDescent="0.2">
      <c r="A30" s="3" t="s">
        <v>119</v>
      </c>
      <c r="B30" s="3">
        <v>182</v>
      </c>
      <c r="C30" s="3">
        <v>50</v>
      </c>
      <c r="D30" s="3" t="s">
        <v>104</v>
      </c>
      <c r="E30" s="8">
        <v>32</v>
      </c>
      <c r="F30" s="16">
        <v>8</v>
      </c>
      <c r="G30" s="3" t="s">
        <v>16</v>
      </c>
      <c r="H30" s="3" t="s">
        <v>84</v>
      </c>
      <c r="I30" s="18">
        <v>2815413801</v>
      </c>
      <c r="J30" s="125">
        <v>69.455500000000001</v>
      </c>
      <c r="K30" s="18">
        <v>82882982</v>
      </c>
      <c r="L30" s="75">
        <v>98.73</v>
      </c>
      <c r="M30" s="77">
        <v>29.4</v>
      </c>
      <c r="N30" s="3">
        <v>30640</v>
      </c>
    </row>
    <row r="31" spans="1:17" ht="17" customHeight="1" x14ac:dyDescent="0.2">
      <c r="A31" s="3" t="s">
        <v>122</v>
      </c>
      <c r="B31" s="3">
        <v>60</v>
      </c>
      <c r="C31" s="3">
        <v>1</v>
      </c>
      <c r="D31" s="3" t="s">
        <v>103</v>
      </c>
      <c r="E31" s="8">
        <v>19</v>
      </c>
      <c r="F31" s="8">
        <v>19</v>
      </c>
      <c r="G31" s="3" t="s">
        <v>13</v>
      </c>
      <c r="H31" s="3" t="s">
        <v>73</v>
      </c>
      <c r="I31" s="18">
        <v>2396875024</v>
      </c>
      <c r="J31" s="125">
        <v>69.107700000000008</v>
      </c>
      <c r="K31" s="18">
        <v>147295720</v>
      </c>
      <c r="L31" s="75">
        <v>98.55</v>
      </c>
      <c r="M31" s="77">
        <v>30.2</v>
      </c>
      <c r="N31" s="3">
        <v>9615</v>
      </c>
    </row>
    <row r="32" spans="1:17" ht="16" customHeight="1" x14ac:dyDescent="0.2">
      <c r="A32" s="3" t="s">
        <v>23</v>
      </c>
      <c r="B32" s="3">
        <v>31</v>
      </c>
      <c r="C32" s="3">
        <v>9</v>
      </c>
      <c r="D32" s="3" t="s">
        <v>104</v>
      </c>
      <c r="E32" s="8">
        <v>38</v>
      </c>
      <c r="F32" s="15">
        <v>14</v>
      </c>
      <c r="G32" t="s">
        <v>302</v>
      </c>
      <c r="H32" s="3" t="s">
        <v>87</v>
      </c>
      <c r="I32" s="18">
        <v>1153386549</v>
      </c>
      <c r="J32" s="125">
        <v>67.385199999999998</v>
      </c>
      <c r="K32" s="18">
        <v>174358699</v>
      </c>
      <c r="L32" s="75">
        <v>95.46</v>
      </c>
      <c r="M32" s="77">
        <v>29.4</v>
      </c>
      <c r="N32" s="3">
        <v>8847</v>
      </c>
    </row>
    <row r="33" spans="1:17" ht="17" customHeight="1" x14ac:dyDescent="0.2">
      <c r="A33" s="3" t="s">
        <v>46</v>
      </c>
      <c r="B33" s="3">
        <v>260</v>
      </c>
      <c r="C33" s="3">
        <v>100</v>
      </c>
      <c r="D33" s="3" t="s">
        <v>104</v>
      </c>
      <c r="E33" s="8">
        <v>37</v>
      </c>
      <c r="F33" s="15">
        <v>13</v>
      </c>
      <c r="G33" s="3" t="s">
        <v>47</v>
      </c>
      <c r="H33" s="12" t="s">
        <v>86</v>
      </c>
      <c r="I33" s="20">
        <v>1115474681</v>
      </c>
      <c r="J33" s="128">
        <v>67.192099999999996</v>
      </c>
      <c r="K33" s="20">
        <v>188839058</v>
      </c>
      <c r="L33" s="75">
        <v>98.24</v>
      </c>
      <c r="M33" s="77">
        <v>30.7</v>
      </c>
      <c r="N33" s="3">
        <v>9103</v>
      </c>
      <c r="O33" s="5"/>
      <c r="Q33" s="5"/>
    </row>
    <row r="34" spans="1:17" ht="17" x14ac:dyDescent="0.2">
      <c r="A34" s="3" t="s">
        <v>14</v>
      </c>
      <c r="B34" s="3">
        <v>338</v>
      </c>
      <c r="C34" s="3">
        <v>100</v>
      </c>
      <c r="D34" s="3" t="s">
        <v>104</v>
      </c>
      <c r="E34" s="8">
        <v>39</v>
      </c>
      <c r="F34" s="15">
        <v>15</v>
      </c>
      <c r="G34" s="3" t="s">
        <v>15</v>
      </c>
      <c r="H34" s="3" t="s">
        <v>88</v>
      </c>
      <c r="I34" s="18">
        <v>1188516685</v>
      </c>
      <c r="J34" s="125">
        <v>63.448700000000002</v>
      </c>
      <c r="K34" s="18">
        <v>83473733</v>
      </c>
      <c r="L34" s="75">
        <v>96.96</v>
      </c>
      <c r="M34" s="77">
        <v>29.6</v>
      </c>
      <c r="N34" s="3">
        <v>8839</v>
      </c>
    </row>
    <row r="35" spans="1:17" ht="17" x14ac:dyDescent="0.2">
      <c r="A35" s="45" t="s">
        <v>35</v>
      </c>
      <c r="B35" s="45">
        <v>94</v>
      </c>
      <c r="C35" s="45">
        <v>75</v>
      </c>
      <c r="D35" s="45" t="s">
        <v>104</v>
      </c>
      <c r="E35" s="92">
        <v>35</v>
      </c>
      <c r="F35" s="130">
        <v>11</v>
      </c>
      <c r="G35" s="45" t="s">
        <v>36</v>
      </c>
      <c r="H35" s="45" t="s">
        <v>85</v>
      </c>
      <c r="I35" s="46">
        <v>1017507340</v>
      </c>
      <c r="J35" s="129">
        <v>60.965299999999999</v>
      </c>
      <c r="K35" s="46">
        <v>201413179</v>
      </c>
      <c r="L35" s="76">
        <v>97.62</v>
      </c>
      <c r="M35" s="78">
        <v>30.3</v>
      </c>
      <c r="N35" s="45">
        <v>9054</v>
      </c>
      <c r="O35" s="11"/>
      <c r="Q35" s="11"/>
    </row>
    <row r="36" spans="1:17" ht="17" x14ac:dyDescent="0.2">
      <c r="A36" s="3" t="s">
        <v>272</v>
      </c>
      <c r="B36" s="3"/>
      <c r="C36" s="3"/>
      <c r="D36" s="3"/>
      <c r="E36" s="3"/>
      <c r="F36" s="8"/>
      <c r="G36" s="3" t="s">
        <v>273</v>
      </c>
      <c r="H36" s="3"/>
      <c r="I36" s="3"/>
      <c r="J36" s="3"/>
      <c r="K36" s="18">
        <f>MEDIAN(K2:K35)</f>
        <v>80281569.5</v>
      </c>
      <c r="L36" s="47">
        <f>MEDIAN(L2:L35)</f>
        <v>97.63</v>
      </c>
      <c r="M36" s="47">
        <f>MEDIAN(M2:M35)</f>
        <v>29.15</v>
      </c>
      <c r="N36" s="3"/>
    </row>
    <row r="37" spans="1:17" x14ac:dyDescent="0.2">
      <c r="A37" s="3"/>
      <c r="B37" s="3"/>
      <c r="C37" s="3"/>
      <c r="D37" s="3"/>
      <c r="E37" s="3"/>
      <c r="F37" s="8"/>
      <c r="G37" s="3"/>
      <c r="H37" s="3"/>
      <c r="I37" s="3"/>
      <c r="J37" s="3"/>
      <c r="K37" s="18"/>
      <c r="L37" s="47"/>
      <c r="M37" s="47"/>
      <c r="N37" s="3"/>
    </row>
    <row r="38" spans="1:17" x14ac:dyDescent="0.2">
      <c r="A38" s="74" t="s">
        <v>299</v>
      </c>
      <c r="B38" s="3"/>
      <c r="C38" s="3"/>
      <c r="D38" s="3"/>
      <c r="E38" s="3"/>
      <c r="F38" s="8"/>
      <c r="G38" s="3"/>
      <c r="H38" s="3"/>
      <c r="I38" s="3"/>
      <c r="J38" s="3"/>
      <c r="K38" s="18"/>
      <c r="L38" s="47"/>
      <c r="M38" s="47"/>
      <c r="N38" s="3"/>
    </row>
    <row r="39" spans="1:17" ht="30" customHeight="1" x14ac:dyDescent="0.2">
      <c r="A39" s="55" t="s">
        <v>279</v>
      </c>
      <c r="B39" s="44" t="s">
        <v>281</v>
      </c>
      <c r="C39" s="44" t="s">
        <v>282</v>
      </c>
      <c r="D39" s="44" t="s">
        <v>270</v>
      </c>
      <c r="E39" s="44" t="s">
        <v>280</v>
      </c>
      <c r="F39" s="44" t="s">
        <v>265</v>
      </c>
      <c r="G39" s="3"/>
      <c r="H39" s="3"/>
      <c r="I39" s="13"/>
      <c r="J39" s="13"/>
      <c r="K39" s="50"/>
      <c r="L39" s="48"/>
      <c r="M39" s="48"/>
      <c r="N39" s="3"/>
    </row>
    <row r="40" spans="1:17" ht="34" x14ac:dyDescent="0.2">
      <c r="A40" s="53" t="s">
        <v>134</v>
      </c>
      <c r="B40" s="56" t="s">
        <v>274</v>
      </c>
      <c r="C40" s="57">
        <f>AVERAGE(J2:J3)</f>
        <v>90.841350000000006</v>
      </c>
      <c r="D40" s="56">
        <v>38.1</v>
      </c>
      <c r="E40" s="58">
        <v>97.995000000000005</v>
      </c>
      <c r="F40" s="58">
        <v>28.8</v>
      </c>
      <c r="H40" s="3"/>
      <c r="I40" s="48"/>
      <c r="J40" s="47"/>
      <c r="K40" s="51"/>
      <c r="L40" s="47"/>
      <c r="M40" s="47"/>
      <c r="N40" s="3"/>
    </row>
    <row r="41" spans="1:17" ht="17" x14ac:dyDescent="0.2">
      <c r="A41" s="53" t="s">
        <v>133</v>
      </c>
      <c r="B41" s="56" t="s">
        <v>275</v>
      </c>
      <c r="C41" s="57">
        <f>AVERAGE((J4,J7))</f>
        <v>83.806750000000008</v>
      </c>
      <c r="D41" s="56">
        <v>54.1</v>
      </c>
      <c r="E41" s="58">
        <v>98.52</v>
      </c>
      <c r="F41" s="58">
        <v>29.8</v>
      </c>
      <c r="H41" s="3"/>
      <c r="I41" s="13"/>
      <c r="J41" s="47"/>
      <c r="K41" s="51"/>
      <c r="L41" s="47"/>
      <c r="M41" s="47"/>
      <c r="N41" s="3"/>
    </row>
    <row r="42" spans="1:17" ht="17" x14ac:dyDescent="0.2">
      <c r="A42" s="53" t="s">
        <v>132</v>
      </c>
      <c r="B42" s="56" t="s">
        <v>276</v>
      </c>
      <c r="C42" s="57">
        <f>AVERAGE(J5,J10)</f>
        <v>81.204949999999997</v>
      </c>
      <c r="D42" s="56">
        <v>19.8</v>
      </c>
      <c r="E42" s="58">
        <v>96.11</v>
      </c>
      <c r="F42" s="58">
        <v>26.4</v>
      </c>
      <c r="H42" s="3"/>
      <c r="I42" s="13"/>
      <c r="J42" s="47"/>
      <c r="K42" s="51"/>
      <c r="L42" s="47"/>
      <c r="M42" s="47"/>
      <c r="N42" s="3"/>
    </row>
    <row r="43" spans="1:17" ht="17" x14ac:dyDescent="0.2">
      <c r="A43" s="53" t="s">
        <v>131</v>
      </c>
      <c r="B43" s="56" t="s">
        <v>277</v>
      </c>
      <c r="C43" s="57">
        <f>AVERAGE((J7,J9,J11,J12,J13,J14,J15,J16,J18,J17,J19,J20,J21,J22,J23,J24,J25,J26,J27,J28,J30,J31))</f>
        <v>74.646840909090912</v>
      </c>
      <c r="D43" s="56">
        <v>85.2</v>
      </c>
      <c r="E43" s="58">
        <v>97.36999999999999</v>
      </c>
      <c r="F43" s="58">
        <v>28.952173913043477</v>
      </c>
      <c r="H43" s="3"/>
      <c r="I43" s="49"/>
      <c r="J43" s="23"/>
      <c r="K43" s="52"/>
      <c r="L43" s="23"/>
      <c r="M43" s="23"/>
      <c r="N43" s="3"/>
    </row>
    <row r="44" spans="1:17" ht="18" thickBot="1" x14ac:dyDescent="0.25">
      <c r="A44" s="54" t="s">
        <v>130</v>
      </c>
      <c r="B44" s="59" t="s">
        <v>278</v>
      </c>
      <c r="C44" s="60">
        <f>AVERAGE(J35,J34,J33,J32,J29)</f>
        <v>66.006140000000002</v>
      </c>
      <c r="D44" s="59">
        <v>132.19999999999999</v>
      </c>
      <c r="E44" s="61">
        <v>97.84</v>
      </c>
      <c r="F44" s="61">
        <v>29.900000000000002</v>
      </c>
      <c r="H44" s="3"/>
      <c r="I44" s="13"/>
      <c r="J44" s="47"/>
      <c r="K44" s="51"/>
      <c r="L44" s="47"/>
      <c r="M44" s="47"/>
      <c r="N44" s="3"/>
    </row>
    <row r="45" spans="1:17" ht="17" thickTop="1" x14ac:dyDescent="0.2">
      <c r="A45" s="3"/>
      <c r="B45" s="3"/>
      <c r="C45" s="3"/>
      <c r="D45" s="8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7" x14ac:dyDescent="0.2">
      <c r="A46" s="3"/>
      <c r="B46" s="3"/>
      <c r="C46" s="3"/>
      <c r="D46" s="8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7" x14ac:dyDescent="0.2">
      <c r="A47" s="3"/>
      <c r="B47" s="3"/>
      <c r="C47" s="3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7" x14ac:dyDescent="0.2">
      <c r="A48" s="3"/>
      <c r="B48" s="3"/>
      <c r="C48" s="3"/>
      <c r="D48" s="8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8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8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8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8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8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8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8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8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8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8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8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8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8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8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8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8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8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">
      <c r="A68" s="3"/>
      <c r="B68" s="3"/>
      <c r="C68" s="3"/>
      <c r="D68" s="8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">
      <c r="A69" s="3"/>
      <c r="B69" s="3"/>
      <c r="C69" s="3"/>
      <c r="D69" s="8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">
      <c r="A70" s="3"/>
      <c r="B70" s="3"/>
      <c r="C70" s="3"/>
      <c r="D70" s="8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">
      <c r="A71" s="3"/>
      <c r="B71" s="3"/>
      <c r="C71" s="3"/>
      <c r="D71" s="8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">
      <c r="A72" s="3"/>
      <c r="B72" s="3"/>
      <c r="C72" s="3"/>
      <c r="D72" s="8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">
      <c r="A73" s="3"/>
      <c r="B73" s="3"/>
      <c r="C73" s="3"/>
      <c r="D73" s="3"/>
      <c r="E73" s="3"/>
      <c r="F73" s="8"/>
      <c r="G73" s="3"/>
      <c r="H73" s="3"/>
      <c r="I73" s="3"/>
      <c r="J73" s="3"/>
      <c r="K73" s="3"/>
      <c r="L73" s="3"/>
      <c r="M73" s="3"/>
      <c r="N73" s="3"/>
    </row>
    <row r="74" spans="1:14" x14ac:dyDescent="0.2">
      <c r="A74" s="3"/>
      <c r="B74" s="3"/>
      <c r="C74" s="3"/>
      <c r="D74" s="3"/>
      <c r="E74" s="3"/>
      <c r="F74" s="8"/>
      <c r="G74" s="3"/>
      <c r="H74" s="3"/>
      <c r="I74" s="3"/>
      <c r="J74" s="3"/>
      <c r="K74" s="3"/>
      <c r="L74" s="3"/>
      <c r="M74" s="3"/>
      <c r="N74" s="3"/>
    </row>
    <row r="75" spans="1:14" x14ac:dyDescent="0.2">
      <c r="A75" s="3"/>
      <c r="B75" s="3"/>
      <c r="C75" s="3"/>
      <c r="D75" s="3"/>
      <c r="E75" s="3"/>
      <c r="F75" s="8"/>
      <c r="G75" s="3"/>
      <c r="H75" s="3"/>
      <c r="I75" s="3"/>
      <c r="J75" s="3"/>
      <c r="K75" s="3"/>
      <c r="L75" s="3"/>
      <c r="M75" s="3"/>
      <c r="N75" s="3"/>
    </row>
    <row r="76" spans="1:14" x14ac:dyDescent="0.2">
      <c r="A76" s="3"/>
      <c r="B76" s="3"/>
      <c r="C76" s="3"/>
      <c r="D76" s="3"/>
      <c r="E76" s="3"/>
      <c r="F76" s="8"/>
      <c r="G76" s="3"/>
      <c r="H76" s="3"/>
      <c r="I76" s="3"/>
      <c r="J76" s="3"/>
      <c r="K76" s="3"/>
      <c r="L76" s="3"/>
      <c r="M76" s="3"/>
      <c r="N76" s="3"/>
    </row>
    <row r="77" spans="1:14" x14ac:dyDescent="0.2">
      <c r="A77" s="3"/>
      <c r="B77" s="3"/>
      <c r="C77" s="3"/>
      <c r="D77" s="3"/>
      <c r="E77" s="3"/>
      <c r="F77" s="8"/>
      <c r="G77" s="3"/>
      <c r="H77" s="3"/>
      <c r="I77" s="3"/>
      <c r="J77" s="3"/>
      <c r="K77" s="3"/>
      <c r="L77" s="3"/>
      <c r="M77" s="3"/>
      <c r="N77" s="3"/>
    </row>
    <row r="78" spans="1:14" x14ac:dyDescent="0.2">
      <c r="A78" s="3"/>
      <c r="B78" s="3"/>
      <c r="C78" s="3"/>
      <c r="D78" s="3"/>
      <c r="E78" s="3"/>
      <c r="F78" s="8"/>
      <c r="G78" s="3"/>
      <c r="H78" s="3"/>
      <c r="I78" s="3"/>
      <c r="J78" s="3"/>
      <c r="K78" s="3"/>
      <c r="L78" s="3"/>
      <c r="M78" s="3"/>
      <c r="N78" s="3"/>
    </row>
    <row r="79" spans="1:14" x14ac:dyDescent="0.2">
      <c r="A79" s="3"/>
      <c r="B79" s="3"/>
      <c r="C79" s="3"/>
      <c r="D79" s="3"/>
      <c r="E79" s="3"/>
      <c r="F79" s="8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3"/>
      <c r="B80" s="3"/>
      <c r="C80" s="3"/>
      <c r="D80" s="3"/>
      <c r="E80" s="3"/>
      <c r="F80" s="8"/>
      <c r="G80" s="3"/>
      <c r="H80" s="3"/>
      <c r="I80" s="3"/>
      <c r="J80" s="3"/>
      <c r="K80" s="3"/>
      <c r="L80" s="3"/>
      <c r="M80" s="3"/>
      <c r="N80" s="3"/>
    </row>
    <row r="81" spans="1:14" x14ac:dyDescent="0.2">
      <c r="A81" s="3"/>
      <c r="B81" s="3"/>
      <c r="C81" s="3"/>
      <c r="D81" s="3"/>
      <c r="E81" s="3"/>
      <c r="F81" s="8"/>
      <c r="G81" s="3"/>
      <c r="H81" s="3"/>
      <c r="I81" s="3"/>
      <c r="J81" s="3"/>
      <c r="K81" s="3"/>
      <c r="L81" s="3"/>
      <c r="M81" s="3"/>
      <c r="N81" s="3"/>
    </row>
    <row r="82" spans="1:14" x14ac:dyDescent="0.2">
      <c r="A82" s="3"/>
      <c r="B82" s="3"/>
      <c r="C82" s="3"/>
      <c r="D82" s="3"/>
      <c r="E82" s="3"/>
      <c r="F82" s="8"/>
      <c r="G82" s="3"/>
      <c r="H82" s="3"/>
      <c r="I82" s="3"/>
      <c r="J82" s="3"/>
      <c r="K82" s="3"/>
      <c r="L82" s="3"/>
      <c r="M82" s="3"/>
      <c r="N82" s="3"/>
    </row>
    <row r="83" spans="1:14" x14ac:dyDescent="0.2">
      <c r="A83" s="3"/>
      <c r="B83" s="3"/>
      <c r="C83" s="3"/>
      <c r="D83" s="3"/>
      <c r="E83" s="3"/>
      <c r="F83" s="8"/>
      <c r="G83" s="3"/>
      <c r="H83" s="3"/>
      <c r="I83" s="3"/>
      <c r="J83" s="3"/>
      <c r="K83" s="3"/>
      <c r="L83" s="3"/>
      <c r="M83" s="3"/>
      <c r="N83" s="3"/>
    </row>
    <row r="84" spans="1:14" x14ac:dyDescent="0.2">
      <c r="A84" s="3"/>
      <c r="B84" s="3"/>
      <c r="C84" s="3"/>
      <c r="D84" s="3"/>
      <c r="E84" s="3"/>
      <c r="F84" s="8"/>
      <c r="G84" s="3"/>
      <c r="H84" s="3"/>
      <c r="I84" s="3"/>
      <c r="J84" s="3"/>
      <c r="K84" s="3"/>
      <c r="L84" s="3"/>
      <c r="M84" s="3"/>
      <c r="N84" s="3"/>
    </row>
    <row r="85" spans="1:14" x14ac:dyDescent="0.2">
      <c r="A85" s="3"/>
      <c r="B85" s="3"/>
      <c r="C85" s="3"/>
      <c r="D85" s="3"/>
      <c r="E85" s="3"/>
      <c r="F85" s="8"/>
      <c r="G85" s="3"/>
      <c r="H85" s="3"/>
      <c r="I85" s="3"/>
      <c r="J85" s="3"/>
      <c r="K85" s="3"/>
      <c r="L85" s="3"/>
      <c r="M85" s="3"/>
      <c r="N85" s="3"/>
    </row>
    <row r="86" spans="1:14" x14ac:dyDescent="0.2">
      <c r="A86" s="3"/>
      <c r="B86" s="3"/>
      <c r="C86" s="3"/>
      <c r="D86" s="3"/>
      <c r="E86" s="3"/>
      <c r="F86" s="8"/>
      <c r="G86" s="3"/>
      <c r="H86" s="3"/>
      <c r="I86" s="3"/>
      <c r="J86" s="3"/>
      <c r="K86" s="3"/>
      <c r="L86" s="3"/>
      <c r="M86" s="3"/>
      <c r="N86" s="3"/>
    </row>
    <row r="87" spans="1:14" x14ac:dyDescent="0.2">
      <c r="A87" s="3"/>
      <c r="B87" s="3"/>
      <c r="C87" s="3"/>
      <c r="D87" s="3"/>
      <c r="E87" s="3"/>
      <c r="F87" s="8"/>
      <c r="G87" s="3"/>
      <c r="H87" s="3"/>
      <c r="I87" s="3"/>
      <c r="J87" s="3"/>
      <c r="K87" s="3"/>
      <c r="L87" s="3"/>
      <c r="M87" s="3"/>
      <c r="N87" s="3"/>
    </row>
    <row r="88" spans="1:14" x14ac:dyDescent="0.2">
      <c r="A88" s="3"/>
      <c r="B88" s="3"/>
      <c r="C88" s="3"/>
      <c r="D88" s="3"/>
      <c r="E88" s="3"/>
      <c r="F88" s="8"/>
      <c r="G88" s="3"/>
      <c r="H88" s="3"/>
      <c r="I88" s="3"/>
      <c r="J88" s="3"/>
      <c r="K88" s="3"/>
      <c r="L88" s="3"/>
      <c r="M88" s="3"/>
      <c r="N88" s="3"/>
    </row>
    <row r="89" spans="1:14" x14ac:dyDescent="0.2">
      <c r="A89" s="3"/>
      <c r="B89" s="3"/>
      <c r="C89" s="3"/>
      <c r="D89" s="3"/>
      <c r="E89" s="3"/>
      <c r="F89" s="8"/>
      <c r="G89" s="3"/>
      <c r="H89" s="3"/>
      <c r="I89" s="3"/>
      <c r="J89" s="3"/>
      <c r="K89" s="3"/>
      <c r="L89" s="3"/>
      <c r="M89" s="3"/>
      <c r="N89" s="3"/>
    </row>
    <row r="90" spans="1:14" x14ac:dyDescent="0.2">
      <c r="A90" s="3"/>
      <c r="B90" s="3"/>
      <c r="C90" s="3"/>
      <c r="D90" s="3"/>
      <c r="E90" s="3"/>
      <c r="F90" s="8"/>
      <c r="G90" s="3"/>
      <c r="H90" s="3"/>
      <c r="I90" s="3"/>
      <c r="J90" s="3"/>
      <c r="K90" s="3"/>
      <c r="L90" s="3"/>
      <c r="M90" s="3"/>
      <c r="N90" s="3"/>
    </row>
    <row r="91" spans="1:14" x14ac:dyDescent="0.2">
      <c r="A91" s="3"/>
      <c r="B91" s="3"/>
      <c r="C91" s="3"/>
      <c r="D91" s="3"/>
      <c r="E91" s="3"/>
      <c r="F91" s="8"/>
      <c r="G91" s="3"/>
      <c r="H91" s="3"/>
      <c r="I91" s="3"/>
      <c r="J91" s="3"/>
      <c r="K91" s="3"/>
      <c r="L91" s="3"/>
      <c r="M91" s="3"/>
      <c r="N91" s="3"/>
    </row>
    <row r="92" spans="1:14" x14ac:dyDescent="0.2">
      <c r="A92" s="3"/>
      <c r="B92" s="3"/>
      <c r="C92" s="3"/>
      <c r="D92" s="3"/>
      <c r="E92" s="3"/>
      <c r="F92" s="8"/>
      <c r="G92" s="3"/>
      <c r="H92" s="3"/>
      <c r="I92" s="3"/>
      <c r="J92" s="3"/>
      <c r="K92" s="3"/>
      <c r="L92" s="3"/>
      <c r="M92" s="3"/>
      <c r="N92" s="3"/>
    </row>
    <row r="93" spans="1:14" x14ac:dyDescent="0.2">
      <c r="A93" s="3"/>
      <c r="B93" s="3"/>
      <c r="C93" s="3"/>
      <c r="D93" s="3"/>
      <c r="E93" s="3"/>
      <c r="F93" s="8"/>
      <c r="G93" s="3"/>
      <c r="H93" s="3"/>
      <c r="I93" s="3"/>
      <c r="J93" s="3"/>
      <c r="K93" s="3"/>
      <c r="L93" s="3"/>
      <c r="M93" s="3"/>
      <c r="N93" s="3"/>
    </row>
    <row r="94" spans="1:14" x14ac:dyDescent="0.2">
      <c r="A94" s="3"/>
      <c r="B94" s="3"/>
      <c r="C94" s="3"/>
      <c r="D94" s="3"/>
      <c r="E94" s="3"/>
      <c r="F94" s="8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3"/>
      <c r="B95" s="3"/>
      <c r="C95" s="3"/>
      <c r="D95" s="3"/>
      <c r="E95" s="3"/>
      <c r="F95" s="8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3"/>
      <c r="B96" s="3"/>
      <c r="C96" s="3"/>
      <c r="D96" s="3"/>
      <c r="E96" s="3"/>
      <c r="F96" s="8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3"/>
      <c r="B97" s="3"/>
      <c r="C97" s="3"/>
      <c r="D97" s="3"/>
      <c r="E97" s="3"/>
      <c r="F97" s="8"/>
      <c r="G97" s="3"/>
      <c r="H97" s="3"/>
      <c r="I97" s="3"/>
      <c r="J97" s="3"/>
      <c r="K97" s="3"/>
      <c r="L97" s="3"/>
      <c r="M97" s="3"/>
      <c r="N97" s="3"/>
    </row>
    <row r="98" spans="1:14" x14ac:dyDescent="0.2">
      <c r="A98" s="3"/>
      <c r="B98" s="3"/>
      <c r="C98" s="3"/>
      <c r="D98" s="3"/>
      <c r="E98" s="3"/>
      <c r="F98" s="8"/>
      <c r="G98" s="3"/>
      <c r="H98" s="3"/>
      <c r="I98" s="3"/>
      <c r="J98" s="3"/>
      <c r="K98" s="3"/>
      <c r="L98" s="3"/>
      <c r="M98" s="3"/>
      <c r="N98" s="3"/>
    </row>
    <row r="99" spans="1:14" x14ac:dyDescent="0.2">
      <c r="A99" s="3"/>
      <c r="B99" s="3"/>
      <c r="C99" s="3"/>
      <c r="D99" s="3"/>
      <c r="E99" s="3"/>
      <c r="F99" s="8"/>
      <c r="G99" s="3"/>
      <c r="H99" s="3"/>
      <c r="I99" s="3"/>
      <c r="J99" s="3"/>
      <c r="K99" s="3"/>
      <c r="L99" s="3"/>
      <c r="M99" s="3"/>
      <c r="N99" s="3"/>
    </row>
    <row r="100" spans="1:14" x14ac:dyDescent="0.2">
      <c r="A100" s="3"/>
      <c r="B100" s="3"/>
      <c r="C100" s="3"/>
      <c r="D100" s="3"/>
      <c r="E100" s="3"/>
      <c r="F100" s="8"/>
      <c r="G100" s="3"/>
      <c r="H100" s="3"/>
      <c r="I100" s="3"/>
      <c r="J100" s="3"/>
      <c r="K100" s="3"/>
      <c r="L100" s="3"/>
      <c r="M100" s="3"/>
      <c r="N100" s="3"/>
    </row>
    <row r="101" spans="1:14" x14ac:dyDescent="0.2">
      <c r="A101" s="3"/>
      <c r="B101" s="3"/>
      <c r="C101" s="3"/>
      <c r="D101" s="3"/>
      <c r="E101" s="3"/>
      <c r="F101" s="8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3"/>
      <c r="B102" s="3"/>
      <c r="C102" s="3"/>
      <c r="D102" s="3"/>
      <c r="E102" s="3"/>
      <c r="F102" s="8"/>
      <c r="G102" s="3"/>
      <c r="H102" s="3"/>
      <c r="I102" s="3"/>
      <c r="J102" s="3"/>
      <c r="K102" s="3"/>
      <c r="L102" s="3"/>
      <c r="M102" s="3"/>
      <c r="N102" s="3"/>
    </row>
    <row r="103" spans="1:14" x14ac:dyDescent="0.2">
      <c r="A103" s="3"/>
      <c r="B103" s="3"/>
      <c r="C103" s="3"/>
      <c r="D103" s="3"/>
      <c r="E103" s="3"/>
      <c r="F103" s="8"/>
      <c r="G103" s="3"/>
      <c r="H103" s="3"/>
      <c r="I103" s="3"/>
      <c r="J103" s="3"/>
      <c r="K103" s="3"/>
      <c r="L103" s="3"/>
      <c r="M103" s="3"/>
      <c r="N103" s="3"/>
    </row>
    <row r="104" spans="1:14" x14ac:dyDescent="0.2">
      <c r="A104" s="3"/>
      <c r="B104" s="3"/>
      <c r="C104" s="3"/>
      <c r="D104" s="3"/>
      <c r="E104" s="3"/>
      <c r="F104" s="8"/>
      <c r="G104" s="3"/>
      <c r="H104" s="3"/>
      <c r="I104" s="3"/>
      <c r="J104" s="3"/>
      <c r="K104" s="3"/>
      <c r="L104" s="3"/>
      <c r="M104" s="3"/>
      <c r="N104" s="3"/>
    </row>
    <row r="105" spans="1:14" x14ac:dyDescent="0.2">
      <c r="A105" s="3"/>
      <c r="B105" s="3"/>
      <c r="C105" s="3"/>
      <c r="D105" s="3"/>
      <c r="E105" s="3"/>
      <c r="F105" s="8"/>
      <c r="G105" s="3"/>
      <c r="H105" s="3"/>
      <c r="I105" s="3"/>
      <c r="J105" s="3"/>
      <c r="K105" s="3"/>
      <c r="L105" s="3"/>
      <c r="M105" s="3"/>
      <c r="N105" s="3"/>
    </row>
    <row r="106" spans="1:14" x14ac:dyDescent="0.2">
      <c r="A106" s="3"/>
      <c r="B106" s="3"/>
      <c r="C106" s="3"/>
      <c r="D106" s="3"/>
      <c r="E106" s="3"/>
      <c r="F106" s="8"/>
      <c r="G106" s="3"/>
      <c r="H106" s="3"/>
      <c r="I106" s="3"/>
      <c r="J106" s="3"/>
      <c r="K106" s="3"/>
      <c r="L106" s="3"/>
      <c r="M106" s="3"/>
      <c r="N106" s="3"/>
    </row>
    <row r="107" spans="1:14" x14ac:dyDescent="0.2">
      <c r="A107" s="3"/>
      <c r="B107" s="3"/>
      <c r="C107" s="3"/>
      <c r="D107" s="3"/>
      <c r="E107" s="3"/>
      <c r="F107" s="8"/>
      <c r="G107" s="3"/>
      <c r="H107" s="3"/>
      <c r="I107" s="3"/>
      <c r="J107" s="3"/>
      <c r="K107" s="3"/>
      <c r="L107" s="3"/>
      <c r="M107" s="3"/>
      <c r="N107" s="3"/>
    </row>
    <row r="108" spans="1:14" x14ac:dyDescent="0.2">
      <c r="A108" s="3"/>
      <c r="B108" s="3"/>
      <c r="C108" s="3"/>
      <c r="D108" s="3"/>
      <c r="E108" s="3"/>
      <c r="F108" s="8"/>
      <c r="G108" s="3"/>
      <c r="H108" s="3"/>
      <c r="I108" s="3"/>
      <c r="J108" s="3"/>
      <c r="K108" s="3"/>
      <c r="L108" s="3"/>
      <c r="M108" s="3"/>
      <c r="N108" s="3"/>
    </row>
    <row r="109" spans="1:14" x14ac:dyDescent="0.2">
      <c r="A109" s="3"/>
      <c r="B109" s="3"/>
      <c r="C109" s="3"/>
      <c r="D109" s="3"/>
      <c r="E109" s="3"/>
      <c r="F109" s="8"/>
      <c r="G109" s="3"/>
      <c r="H109" s="3"/>
      <c r="I109" s="3"/>
      <c r="J109" s="3"/>
      <c r="K109" s="3"/>
      <c r="L109" s="3"/>
      <c r="M109" s="3"/>
      <c r="N109" s="3"/>
    </row>
    <row r="110" spans="1:14" x14ac:dyDescent="0.2">
      <c r="A110" s="3"/>
      <c r="B110" s="3"/>
      <c r="C110" s="3"/>
      <c r="D110" s="3"/>
      <c r="E110" s="3"/>
      <c r="F110" s="8"/>
      <c r="G110" s="3"/>
      <c r="H110" s="3"/>
      <c r="I110" s="3"/>
      <c r="J110" s="3"/>
      <c r="K110" s="3"/>
      <c r="L110" s="3"/>
      <c r="M110" s="3"/>
      <c r="N110" s="3"/>
    </row>
    <row r="111" spans="1:14" x14ac:dyDescent="0.2">
      <c r="A111" s="3"/>
      <c r="B111" s="3"/>
      <c r="C111" s="3"/>
      <c r="D111" s="3"/>
      <c r="E111" s="3"/>
      <c r="F111" s="8"/>
      <c r="G111" s="3"/>
      <c r="H111" s="3"/>
      <c r="I111" s="3"/>
      <c r="J111" s="3"/>
      <c r="K111" s="3"/>
      <c r="L111" s="3"/>
      <c r="M111" s="3"/>
      <c r="N111" s="3"/>
    </row>
    <row r="112" spans="1:14" x14ac:dyDescent="0.2">
      <c r="A112" s="3"/>
      <c r="B112" s="3"/>
      <c r="C112" s="3"/>
      <c r="D112" s="3"/>
      <c r="E112" s="3"/>
      <c r="F112" s="8"/>
      <c r="G112" s="3"/>
      <c r="H112" s="3"/>
      <c r="I112" s="3"/>
      <c r="J112" s="3"/>
      <c r="K112" s="3"/>
      <c r="L112" s="3"/>
      <c r="M112" s="3"/>
      <c r="N112" s="3"/>
    </row>
    <row r="113" spans="1:14" x14ac:dyDescent="0.2">
      <c r="A113" s="3"/>
      <c r="B113" s="3"/>
      <c r="C113" s="3"/>
      <c r="D113" s="3"/>
      <c r="E113" s="3"/>
      <c r="F113" s="8"/>
      <c r="G113" s="3"/>
      <c r="H113" s="3"/>
      <c r="I113" s="3"/>
      <c r="J113" s="3"/>
      <c r="K113" s="3"/>
      <c r="L113" s="3"/>
      <c r="M113" s="3"/>
      <c r="N113" s="3"/>
    </row>
    <row r="114" spans="1:14" x14ac:dyDescent="0.2">
      <c r="A114" s="3"/>
      <c r="B114" s="3"/>
      <c r="C114" s="3"/>
      <c r="D114" s="3"/>
      <c r="E114" s="3"/>
      <c r="F114" s="8"/>
      <c r="G114" s="3"/>
      <c r="H114" s="3"/>
      <c r="I114" s="3"/>
      <c r="J114" s="3"/>
      <c r="K114" s="3"/>
      <c r="L114" s="3"/>
      <c r="M114" s="3"/>
      <c r="N114" s="3"/>
    </row>
    <row r="115" spans="1:14" x14ac:dyDescent="0.2">
      <c r="A115" s="3"/>
      <c r="B115" s="3"/>
      <c r="C115" s="3"/>
      <c r="D115" s="3"/>
      <c r="E115" s="3"/>
      <c r="F115" s="8"/>
      <c r="G115" s="3"/>
      <c r="H115" s="3"/>
      <c r="I115" s="3"/>
      <c r="J115" s="3"/>
      <c r="K115" s="3"/>
      <c r="L115" s="3"/>
      <c r="M115" s="3"/>
      <c r="N115" s="3"/>
    </row>
    <row r="116" spans="1:14" x14ac:dyDescent="0.2">
      <c r="A116" s="3"/>
      <c r="B116" s="3"/>
      <c r="C116" s="3"/>
      <c r="D116" s="3"/>
      <c r="E116" s="3"/>
      <c r="F116" s="8"/>
      <c r="G116" s="3"/>
      <c r="H116" s="3"/>
      <c r="I116" s="3"/>
      <c r="J116" s="3"/>
      <c r="K116" s="3"/>
      <c r="L116" s="3"/>
      <c r="M116" s="3"/>
      <c r="N116" s="3"/>
    </row>
    <row r="117" spans="1:14" x14ac:dyDescent="0.2">
      <c r="A117" s="3"/>
      <c r="B117" s="3"/>
      <c r="C117" s="3"/>
      <c r="D117" s="3"/>
      <c r="E117" s="3"/>
      <c r="F117" s="8"/>
      <c r="G117" s="3"/>
      <c r="H117" s="3"/>
      <c r="I117" s="3"/>
      <c r="J117" s="3"/>
      <c r="K117" s="3"/>
      <c r="L117" s="3"/>
      <c r="M117" s="3"/>
      <c r="N117" s="3"/>
    </row>
    <row r="118" spans="1:14" x14ac:dyDescent="0.2">
      <c r="A118" s="3"/>
      <c r="B118" s="3"/>
      <c r="C118" s="3"/>
      <c r="D118" s="3"/>
      <c r="E118" s="3"/>
      <c r="F118" s="8"/>
      <c r="G118" s="3"/>
      <c r="H118" s="3"/>
      <c r="I118" s="3"/>
      <c r="J118" s="3"/>
      <c r="K118" s="3"/>
      <c r="L118" s="3"/>
      <c r="M118" s="3"/>
      <c r="N118" s="3"/>
    </row>
    <row r="119" spans="1:14" x14ac:dyDescent="0.2">
      <c r="A119" s="3"/>
      <c r="B119" s="3"/>
      <c r="C119" s="3"/>
      <c r="D119" s="3"/>
      <c r="E119" s="3"/>
      <c r="F119" s="8"/>
      <c r="G119" s="3"/>
      <c r="H119" s="3"/>
      <c r="I119" s="3"/>
      <c r="J119" s="3"/>
      <c r="K119" s="3"/>
      <c r="L119" s="3"/>
      <c r="M119" s="3"/>
      <c r="N119" s="3"/>
    </row>
    <row r="120" spans="1:14" x14ac:dyDescent="0.2">
      <c r="A120" s="3"/>
      <c r="B120" s="3"/>
      <c r="C120" s="3"/>
      <c r="D120" s="3"/>
      <c r="E120" s="3"/>
      <c r="F120" s="8"/>
      <c r="G120" s="3"/>
      <c r="H120" s="3"/>
      <c r="I120" s="3"/>
      <c r="J120" s="3"/>
      <c r="K120" s="3"/>
      <c r="L120" s="3"/>
      <c r="M120" s="3"/>
      <c r="N120" s="3"/>
    </row>
    <row r="121" spans="1:14" x14ac:dyDescent="0.2">
      <c r="A121" s="3"/>
      <c r="B121" s="3"/>
      <c r="C121" s="3"/>
      <c r="D121" s="3"/>
      <c r="E121" s="3"/>
      <c r="F121" s="8"/>
      <c r="G121" s="3"/>
      <c r="H121" s="3"/>
      <c r="I121" s="3"/>
      <c r="J121" s="3"/>
      <c r="K121" s="3"/>
      <c r="L121" s="3"/>
      <c r="M121" s="3"/>
      <c r="N121" s="3"/>
    </row>
    <row r="122" spans="1:14" x14ac:dyDescent="0.2">
      <c r="A122" s="3"/>
      <c r="B122" s="3"/>
      <c r="C122" s="3"/>
      <c r="D122" s="3"/>
      <c r="E122" s="3"/>
      <c r="F122" s="8"/>
      <c r="G122" s="3"/>
      <c r="H122" s="3"/>
      <c r="I122" s="3"/>
      <c r="J122" s="3"/>
      <c r="K122" s="3"/>
      <c r="L122" s="3"/>
      <c r="M122" s="3"/>
      <c r="N122" s="3"/>
    </row>
    <row r="123" spans="1:14" x14ac:dyDescent="0.2">
      <c r="A123" s="3"/>
      <c r="B123" s="3"/>
      <c r="C123" s="3"/>
      <c r="D123" s="3"/>
      <c r="E123" s="3"/>
      <c r="F123" s="8"/>
      <c r="G123" s="3"/>
      <c r="H123" s="3"/>
      <c r="I123" s="3"/>
      <c r="J123" s="3"/>
      <c r="K123" s="3"/>
      <c r="L123" s="3"/>
      <c r="M123" s="3"/>
      <c r="N123" s="3"/>
    </row>
    <row r="124" spans="1:14" x14ac:dyDescent="0.2">
      <c r="A124" s="3"/>
      <c r="B124" s="3"/>
      <c r="C124" s="3"/>
      <c r="D124" s="3"/>
      <c r="E124" s="3"/>
      <c r="F124" s="8"/>
      <c r="G124" s="3"/>
      <c r="H124" s="3"/>
      <c r="I124" s="3"/>
      <c r="J124" s="3"/>
      <c r="K124" s="3"/>
      <c r="L124" s="3"/>
      <c r="M124" s="3"/>
      <c r="N124" s="3"/>
    </row>
    <row r="125" spans="1:14" x14ac:dyDescent="0.2">
      <c r="A125" s="3"/>
      <c r="B125" s="3"/>
      <c r="C125" s="3"/>
      <c r="D125" s="3"/>
      <c r="E125" s="3"/>
      <c r="F125" s="8"/>
      <c r="G125" s="3"/>
      <c r="H125" s="3"/>
      <c r="I125" s="3"/>
      <c r="J125" s="3"/>
      <c r="K125" s="3"/>
      <c r="L125" s="3"/>
      <c r="M125" s="3"/>
      <c r="N125" s="3"/>
    </row>
    <row r="126" spans="1:14" x14ac:dyDescent="0.2">
      <c r="A126" s="3"/>
      <c r="B126" s="3"/>
      <c r="C126" s="3"/>
      <c r="D126" s="3"/>
      <c r="E126" s="3"/>
      <c r="F126" s="8"/>
      <c r="G126" s="3"/>
      <c r="H126" s="3"/>
      <c r="I126" s="3"/>
      <c r="J126" s="3"/>
      <c r="K126" s="3"/>
      <c r="L126" s="3"/>
      <c r="M126" s="3"/>
      <c r="N126" s="3"/>
    </row>
    <row r="127" spans="1:14" x14ac:dyDescent="0.2">
      <c r="A127" s="3"/>
      <c r="B127" s="3"/>
      <c r="C127" s="3"/>
      <c r="D127" s="3"/>
      <c r="E127" s="3"/>
      <c r="F127" s="8"/>
      <c r="G127" s="3"/>
      <c r="H127" s="3"/>
      <c r="I127" s="3"/>
      <c r="J127" s="3"/>
      <c r="K127" s="3"/>
      <c r="L127" s="3"/>
      <c r="M127" s="3"/>
      <c r="N127" s="3"/>
    </row>
    <row r="128" spans="1:14" x14ac:dyDescent="0.2">
      <c r="A128" s="3"/>
      <c r="B128" s="3"/>
      <c r="C128" s="3"/>
      <c r="D128" s="3"/>
      <c r="E128" s="3"/>
      <c r="F128" s="8"/>
      <c r="G128" s="3"/>
      <c r="H128" s="3"/>
      <c r="I128" s="3"/>
      <c r="J128" s="3"/>
      <c r="K128" s="3"/>
      <c r="L128" s="3"/>
      <c r="M128" s="3"/>
      <c r="N128" s="3"/>
    </row>
    <row r="129" spans="1:14" x14ac:dyDescent="0.2">
      <c r="A129" s="3"/>
      <c r="B129" s="3"/>
      <c r="C129" s="3"/>
      <c r="D129" s="3"/>
      <c r="E129" s="3"/>
      <c r="F129" s="8"/>
      <c r="G129" s="3"/>
      <c r="H129" s="3"/>
      <c r="I129" s="3"/>
      <c r="J129" s="3"/>
      <c r="K129" s="3"/>
      <c r="L129" s="3"/>
      <c r="M129" s="3"/>
      <c r="N129" s="3"/>
    </row>
    <row r="130" spans="1:14" x14ac:dyDescent="0.2">
      <c r="A130" s="3"/>
      <c r="B130" s="3"/>
      <c r="C130" s="3"/>
      <c r="D130" s="3"/>
      <c r="E130" s="3"/>
      <c r="F130" s="8"/>
      <c r="G130" s="3"/>
      <c r="H130" s="3"/>
      <c r="I130" s="3"/>
      <c r="J130" s="3"/>
      <c r="K130" s="3"/>
      <c r="L130" s="3"/>
      <c r="M130" s="3"/>
      <c r="N130" s="3"/>
    </row>
    <row r="131" spans="1:14" x14ac:dyDescent="0.2">
      <c r="A131" s="3"/>
      <c r="B131" s="3"/>
      <c r="C131" s="3"/>
      <c r="D131" s="3"/>
      <c r="E131" s="3"/>
      <c r="F131" s="8"/>
      <c r="G131" s="3"/>
      <c r="H131" s="3"/>
      <c r="I131" s="3"/>
      <c r="J131" s="3"/>
      <c r="K131" s="3"/>
      <c r="L131" s="3"/>
      <c r="M131" s="3"/>
      <c r="N131" s="3"/>
    </row>
    <row r="132" spans="1:14" x14ac:dyDescent="0.2">
      <c r="A132" s="3"/>
      <c r="B132" s="3"/>
      <c r="C132" s="3"/>
      <c r="D132" s="3"/>
      <c r="E132" s="3"/>
      <c r="F132" s="8"/>
      <c r="G132" s="3"/>
      <c r="H132" s="3"/>
      <c r="I132" s="3"/>
      <c r="J132" s="3"/>
      <c r="K132" s="3"/>
      <c r="L132" s="3"/>
      <c r="M132" s="3"/>
      <c r="N132" s="3"/>
    </row>
    <row r="133" spans="1:14" x14ac:dyDescent="0.2">
      <c r="A133" s="3"/>
      <c r="B133" s="3"/>
      <c r="C133" s="3"/>
      <c r="D133" s="3"/>
      <c r="E133" s="3"/>
      <c r="F133" s="8"/>
      <c r="G133" s="3"/>
      <c r="H133" s="3"/>
      <c r="I133" s="3"/>
      <c r="J133" s="3"/>
      <c r="K133" s="3"/>
      <c r="L133" s="3"/>
      <c r="M133" s="3"/>
      <c r="N133" s="3"/>
    </row>
    <row r="134" spans="1:14" x14ac:dyDescent="0.2">
      <c r="A134" s="3"/>
      <c r="B134" s="3"/>
      <c r="C134" s="3"/>
      <c r="D134" s="3"/>
      <c r="E134" s="3"/>
      <c r="F134" s="8"/>
      <c r="G134" s="3"/>
      <c r="H134" s="3"/>
      <c r="I134" s="3"/>
      <c r="J134" s="3"/>
      <c r="K134" s="3"/>
      <c r="L134" s="3"/>
      <c r="M134" s="3"/>
      <c r="N134" s="3"/>
    </row>
    <row r="135" spans="1:14" x14ac:dyDescent="0.2">
      <c r="A135" s="3"/>
      <c r="B135" s="3"/>
      <c r="C135" s="3"/>
      <c r="D135" s="3"/>
      <c r="E135" s="3"/>
      <c r="F135" s="8"/>
      <c r="G135" s="3"/>
      <c r="H135" s="3"/>
      <c r="I135" s="3"/>
      <c r="J135" s="3"/>
      <c r="K135" s="3"/>
      <c r="L135" s="3"/>
      <c r="M135" s="3"/>
      <c r="N135" s="3"/>
    </row>
    <row r="136" spans="1:14" x14ac:dyDescent="0.2">
      <c r="A136" s="3"/>
      <c r="B136" s="3"/>
      <c r="C136" s="3"/>
      <c r="D136" s="3"/>
      <c r="E136" s="3"/>
      <c r="F136" s="8"/>
      <c r="G136" s="3"/>
      <c r="H136" s="3"/>
      <c r="I136" s="3"/>
      <c r="J136" s="3"/>
      <c r="K136" s="3"/>
      <c r="L136" s="3"/>
      <c r="M136" s="3"/>
      <c r="N136" s="3"/>
    </row>
    <row r="137" spans="1:14" x14ac:dyDescent="0.2">
      <c r="A137" s="3"/>
      <c r="B137" s="3"/>
      <c r="C137" s="3"/>
      <c r="D137" s="3"/>
      <c r="E137" s="3"/>
      <c r="F137" s="8"/>
      <c r="G137" s="3"/>
      <c r="H137" s="3"/>
      <c r="I137" s="3"/>
      <c r="J137" s="3"/>
      <c r="K137" s="3"/>
      <c r="L137" s="3"/>
      <c r="M137" s="3"/>
      <c r="N137" s="3"/>
    </row>
    <row r="138" spans="1:14" x14ac:dyDescent="0.2">
      <c r="A138" s="3"/>
      <c r="B138" s="3"/>
      <c r="C138" s="3"/>
      <c r="D138" s="3"/>
      <c r="E138" s="3"/>
      <c r="F138" s="8"/>
      <c r="G138" s="3"/>
      <c r="H138" s="3"/>
      <c r="I138" s="3"/>
      <c r="J138" s="3"/>
      <c r="K138" s="3"/>
      <c r="L138" s="3"/>
      <c r="M138" s="3"/>
      <c r="N138" s="3"/>
    </row>
    <row r="139" spans="1:14" x14ac:dyDescent="0.2">
      <c r="A139" s="3"/>
      <c r="B139" s="3"/>
      <c r="C139" s="3"/>
      <c r="D139" s="3"/>
      <c r="E139" s="3"/>
      <c r="F139" s="8"/>
      <c r="G139" s="3"/>
      <c r="H139" s="3"/>
      <c r="I139" s="3"/>
      <c r="J139" s="3"/>
      <c r="K139" s="3"/>
      <c r="L139" s="3"/>
      <c r="M139" s="3"/>
      <c r="N139" s="3"/>
    </row>
    <row r="140" spans="1:14" x14ac:dyDescent="0.2">
      <c r="A140" s="3"/>
      <c r="B140" s="3"/>
      <c r="C140" s="3"/>
      <c r="D140" s="3"/>
      <c r="E140" s="3"/>
      <c r="F140" s="8"/>
      <c r="G140" s="3"/>
      <c r="H140" s="3"/>
      <c r="I140" s="3"/>
      <c r="J140" s="3"/>
      <c r="K140" s="3"/>
      <c r="L140" s="3"/>
      <c r="M140" s="3"/>
      <c r="N140" s="3"/>
    </row>
    <row r="141" spans="1:14" x14ac:dyDescent="0.2">
      <c r="A141" s="3"/>
      <c r="B141" s="3"/>
      <c r="C141" s="3"/>
      <c r="D141" s="3"/>
      <c r="E141" s="3"/>
      <c r="F141" s="8"/>
      <c r="G141" s="3"/>
      <c r="H141" s="3"/>
      <c r="I141" s="3"/>
      <c r="J141" s="3"/>
      <c r="K141" s="3"/>
      <c r="L141" s="3"/>
      <c r="M141" s="3"/>
      <c r="N141" s="3"/>
    </row>
    <row r="142" spans="1:14" x14ac:dyDescent="0.2">
      <c r="A142" s="3"/>
      <c r="B142" s="3"/>
      <c r="C142" s="3"/>
      <c r="D142" s="3"/>
      <c r="E142" s="3"/>
      <c r="F142" s="8"/>
      <c r="G142" s="3"/>
      <c r="H142" s="3"/>
      <c r="I142" s="3"/>
      <c r="J142" s="3"/>
      <c r="K142" s="3"/>
      <c r="L142" s="3"/>
      <c r="M142" s="3"/>
      <c r="N142" s="3"/>
    </row>
    <row r="143" spans="1:14" x14ac:dyDescent="0.2">
      <c r="A143" s="3"/>
      <c r="B143" s="3"/>
      <c r="C143" s="3"/>
      <c r="D143" s="3"/>
      <c r="E143" s="3"/>
      <c r="F143" s="8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s="3"/>
      <c r="B144" s="3"/>
      <c r="C144" s="3"/>
      <c r="D144" s="3"/>
      <c r="E144" s="3"/>
      <c r="F144" s="8"/>
      <c r="G144" s="3"/>
      <c r="H144" s="3"/>
      <c r="I144" s="3"/>
      <c r="J144" s="3"/>
      <c r="K144" s="3"/>
      <c r="L144" s="3"/>
      <c r="M144" s="3"/>
      <c r="N144" s="3"/>
    </row>
    <row r="145" spans="1:14" x14ac:dyDescent="0.2">
      <c r="A145" s="3"/>
      <c r="B145" s="3"/>
      <c r="C145" s="3"/>
      <c r="D145" s="3"/>
      <c r="E145" s="3"/>
      <c r="F145" s="8"/>
      <c r="G145" s="3"/>
      <c r="H145" s="3"/>
      <c r="I145" s="3"/>
      <c r="J145" s="3"/>
      <c r="K145" s="3"/>
      <c r="L145" s="3"/>
      <c r="M145" s="3"/>
      <c r="N145" s="3"/>
    </row>
    <row r="146" spans="1:14" x14ac:dyDescent="0.2">
      <c r="A146" s="3"/>
      <c r="B146" s="3"/>
      <c r="C146" s="3"/>
      <c r="D146" s="3"/>
      <c r="E146" s="3"/>
      <c r="F146" s="8"/>
      <c r="G146" s="3"/>
      <c r="H146" s="3"/>
      <c r="I146" s="3"/>
      <c r="J146" s="3"/>
      <c r="K146" s="3"/>
      <c r="L146" s="3"/>
      <c r="M146" s="3"/>
      <c r="N146" s="3"/>
    </row>
    <row r="147" spans="1:14" x14ac:dyDescent="0.2">
      <c r="A147" s="3"/>
      <c r="B147" s="3"/>
      <c r="C147" s="3"/>
      <c r="D147" s="3"/>
      <c r="E147" s="3"/>
      <c r="F147" s="8"/>
      <c r="G147" s="3"/>
      <c r="H147" s="3"/>
      <c r="I147" s="3"/>
      <c r="J147" s="3"/>
      <c r="K147" s="3"/>
      <c r="L147" s="3"/>
      <c r="M147" s="3"/>
      <c r="N147" s="3"/>
    </row>
    <row r="148" spans="1:14" x14ac:dyDescent="0.2">
      <c r="A148" s="3"/>
      <c r="B148" s="3"/>
      <c r="C148" s="3"/>
      <c r="D148" s="3"/>
      <c r="E148" s="3"/>
      <c r="F148" s="8"/>
      <c r="G148" s="3"/>
      <c r="H148" s="3"/>
      <c r="I148" s="3"/>
      <c r="J148" s="3"/>
      <c r="K148" s="3"/>
      <c r="L148" s="3"/>
      <c r="M148" s="3"/>
      <c r="N148" s="3"/>
    </row>
    <row r="149" spans="1:14" x14ac:dyDescent="0.2">
      <c r="A149" s="3"/>
      <c r="B149" s="3"/>
      <c r="C149" s="3"/>
      <c r="D149" s="3"/>
      <c r="E149" s="3"/>
      <c r="F149" s="8"/>
      <c r="G149" s="3"/>
      <c r="H149" s="3"/>
      <c r="I149" s="3"/>
      <c r="J149" s="3"/>
      <c r="K149" s="3"/>
      <c r="L149" s="3"/>
      <c r="M149" s="3"/>
      <c r="N149" s="3"/>
    </row>
    <row r="150" spans="1:14" x14ac:dyDescent="0.2">
      <c r="A150" s="3"/>
      <c r="B150" s="3"/>
      <c r="C150" s="3"/>
      <c r="D150" s="3"/>
      <c r="E150" s="3"/>
      <c r="F150" s="8"/>
      <c r="G150" s="3"/>
      <c r="H150" s="3"/>
      <c r="I150" s="3"/>
      <c r="J150" s="3"/>
      <c r="K150" s="3"/>
      <c r="L150" s="3"/>
      <c r="M150" s="3"/>
      <c r="N150" s="3"/>
    </row>
    <row r="151" spans="1:14" x14ac:dyDescent="0.2">
      <c r="A151" s="3"/>
      <c r="B151" s="3"/>
      <c r="C151" s="3"/>
      <c r="D151" s="3"/>
      <c r="E151" s="3"/>
      <c r="F151" s="8"/>
      <c r="G151" s="3"/>
      <c r="H151" s="3"/>
      <c r="I151" s="3"/>
      <c r="J151" s="3"/>
      <c r="K151" s="3"/>
      <c r="L151" s="3"/>
      <c r="M151" s="3"/>
      <c r="N151" s="3"/>
    </row>
    <row r="152" spans="1:14" x14ac:dyDescent="0.2">
      <c r="A152" s="3"/>
      <c r="B152" s="3"/>
      <c r="C152" s="3"/>
      <c r="D152" s="3"/>
      <c r="E152" s="3"/>
      <c r="F152" s="8"/>
      <c r="G152" s="3"/>
      <c r="H152" s="3"/>
      <c r="I152" s="3"/>
      <c r="J152" s="3"/>
      <c r="K152" s="3"/>
      <c r="L152" s="3"/>
      <c r="M152" s="3"/>
      <c r="N152" s="3"/>
    </row>
    <row r="153" spans="1:14" x14ac:dyDescent="0.2">
      <c r="A153" s="3"/>
      <c r="B153" s="3"/>
      <c r="C153" s="3"/>
      <c r="D153" s="3"/>
      <c r="E153" s="3"/>
      <c r="F153" s="8"/>
      <c r="G153" s="3"/>
      <c r="H153" s="3"/>
      <c r="I153" s="3"/>
      <c r="J153" s="3"/>
      <c r="K153" s="3"/>
      <c r="L153" s="3"/>
      <c r="M153" s="3"/>
      <c r="N153" s="3"/>
    </row>
    <row r="154" spans="1:14" x14ac:dyDescent="0.2">
      <c r="A154" s="3"/>
      <c r="B154" s="3"/>
      <c r="C154" s="3"/>
      <c r="D154" s="3"/>
      <c r="E154" s="3"/>
      <c r="F154" s="8"/>
      <c r="G154" s="3"/>
      <c r="H154" s="3"/>
      <c r="I154" s="3"/>
      <c r="J154" s="3"/>
      <c r="K154" s="3"/>
      <c r="L154" s="3"/>
      <c r="M154" s="3"/>
      <c r="N154" s="3"/>
    </row>
    <row r="155" spans="1:14" x14ac:dyDescent="0.2">
      <c r="A155" s="3"/>
      <c r="B155" s="3"/>
      <c r="C155" s="3"/>
      <c r="D155" s="3"/>
      <c r="E155" s="3"/>
      <c r="F155" s="8"/>
      <c r="G155" s="3"/>
      <c r="H155" s="3"/>
      <c r="I155" s="3"/>
      <c r="J155" s="3"/>
      <c r="K155" s="3"/>
      <c r="L155" s="3"/>
      <c r="M155" s="3"/>
      <c r="N155" s="3"/>
    </row>
    <row r="156" spans="1:14" x14ac:dyDescent="0.2">
      <c r="A156" s="3"/>
      <c r="B156" s="3"/>
      <c r="C156" s="3"/>
      <c r="D156" s="3"/>
      <c r="E156" s="3"/>
      <c r="F156" s="8"/>
      <c r="G156" s="3"/>
      <c r="H156" s="3"/>
      <c r="I156" s="3"/>
      <c r="J156" s="3"/>
      <c r="K156" s="3"/>
      <c r="L156" s="3"/>
      <c r="M156" s="3"/>
      <c r="N156" s="3"/>
    </row>
    <row r="157" spans="1:14" x14ac:dyDescent="0.2">
      <c r="A157" s="3"/>
      <c r="B157" s="3"/>
      <c r="C157" s="3"/>
      <c r="D157" s="3"/>
      <c r="E157" s="3"/>
      <c r="F157" s="8"/>
      <c r="G157" s="3"/>
      <c r="H157" s="3"/>
      <c r="I157" s="3"/>
      <c r="J157" s="3"/>
      <c r="K157" s="3"/>
      <c r="L157" s="3"/>
      <c r="M157" s="3"/>
      <c r="N157" s="3"/>
    </row>
    <row r="158" spans="1:14" x14ac:dyDescent="0.2">
      <c r="A158" s="3"/>
      <c r="B158" s="3"/>
      <c r="C158" s="3"/>
      <c r="D158" s="3"/>
      <c r="E158" s="3"/>
      <c r="F158" s="8"/>
      <c r="G158" s="3"/>
      <c r="H158" s="3"/>
      <c r="I158" s="3"/>
      <c r="J158" s="3"/>
      <c r="K158" s="3"/>
      <c r="L158" s="3"/>
      <c r="M158" s="3"/>
      <c r="N158" s="3"/>
    </row>
    <row r="159" spans="1:14" x14ac:dyDescent="0.2">
      <c r="A159" s="3"/>
      <c r="B159" s="3"/>
      <c r="C159" s="3"/>
      <c r="D159" s="3"/>
      <c r="E159" s="3"/>
      <c r="F159" s="8"/>
      <c r="G159" s="3"/>
      <c r="H159" s="3"/>
      <c r="I159" s="3"/>
      <c r="J159" s="3"/>
      <c r="K159" s="3"/>
      <c r="L159" s="3"/>
      <c r="M159" s="3"/>
      <c r="N159" s="3"/>
    </row>
    <row r="160" spans="1:14" x14ac:dyDescent="0.2">
      <c r="A160" s="3"/>
      <c r="B160" s="3"/>
      <c r="C160" s="3"/>
      <c r="D160" s="3"/>
      <c r="E160" s="3"/>
      <c r="F160" s="8"/>
      <c r="G160" s="3"/>
      <c r="H160" s="3"/>
      <c r="I160" s="3"/>
      <c r="J160" s="3"/>
      <c r="K160" s="3"/>
      <c r="L160" s="3"/>
      <c r="M160" s="3"/>
      <c r="N160" s="3"/>
    </row>
    <row r="161" spans="1:14" x14ac:dyDescent="0.2">
      <c r="A161" s="3"/>
      <c r="B161" s="3"/>
      <c r="C161" s="3"/>
      <c r="D161" s="3"/>
      <c r="E161" s="3"/>
      <c r="F161" s="8"/>
      <c r="G161" s="3"/>
      <c r="H161" s="3"/>
      <c r="I161" s="3"/>
      <c r="J161" s="3"/>
      <c r="K161" s="3"/>
      <c r="L161" s="3"/>
      <c r="M161" s="3"/>
      <c r="N161" s="3"/>
    </row>
    <row r="162" spans="1:14" x14ac:dyDescent="0.2">
      <c r="A162" s="3"/>
      <c r="B162" s="3"/>
      <c r="C162" s="3"/>
      <c r="D162" s="3"/>
      <c r="E162" s="3"/>
      <c r="F162" s="8"/>
      <c r="G162" s="3"/>
      <c r="H162" s="3"/>
      <c r="I162" s="3"/>
      <c r="J162" s="3"/>
      <c r="K162" s="3"/>
      <c r="L162" s="3"/>
      <c r="M162" s="3"/>
      <c r="N162" s="3"/>
    </row>
    <row r="163" spans="1:14" x14ac:dyDescent="0.2">
      <c r="A163" s="3"/>
      <c r="B163" s="3"/>
      <c r="C163" s="3"/>
      <c r="D163" s="3"/>
      <c r="E163" s="3"/>
      <c r="F163" s="8"/>
      <c r="G163" s="3"/>
      <c r="H163" s="3"/>
      <c r="I163" s="3"/>
      <c r="J163" s="3"/>
      <c r="K163" s="3"/>
      <c r="L163" s="3"/>
      <c r="M163" s="3"/>
      <c r="N163" s="3"/>
    </row>
    <row r="164" spans="1:14" x14ac:dyDescent="0.2">
      <c r="A164" s="3"/>
      <c r="B164" s="3"/>
      <c r="C164" s="3"/>
      <c r="D164" s="3"/>
      <c r="E164" s="3"/>
      <c r="F164" s="8"/>
      <c r="G164" s="3"/>
      <c r="H164" s="3"/>
      <c r="I164" s="3"/>
      <c r="J164" s="3"/>
      <c r="K164" s="3"/>
      <c r="L164" s="3"/>
      <c r="M164" s="3"/>
      <c r="N164" s="3"/>
    </row>
    <row r="165" spans="1:14" x14ac:dyDescent="0.2">
      <c r="A165" s="3"/>
      <c r="B165" s="3"/>
      <c r="C165" s="3"/>
      <c r="D165" s="3"/>
      <c r="E165" s="3"/>
      <c r="F165" s="8"/>
      <c r="G165" s="3"/>
      <c r="H165" s="3"/>
      <c r="I165" s="3"/>
      <c r="J165" s="3"/>
      <c r="K165" s="3"/>
      <c r="L165" s="3"/>
      <c r="M165" s="3"/>
      <c r="N165" s="3"/>
    </row>
    <row r="166" spans="1:14" x14ac:dyDescent="0.2">
      <c r="A166" s="3"/>
      <c r="B166" s="3"/>
      <c r="C166" s="3"/>
      <c r="D166" s="3"/>
      <c r="E166" s="3"/>
      <c r="F166" s="8"/>
      <c r="G166" s="3"/>
      <c r="H166" s="3"/>
      <c r="I166" s="3"/>
      <c r="J166" s="3"/>
      <c r="K166" s="3"/>
      <c r="L166" s="3"/>
      <c r="M166" s="3"/>
      <c r="N166" s="3"/>
    </row>
    <row r="167" spans="1:14" x14ac:dyDescent="0.2">
      <c r="A167" s="3"/>
      <c r="B167" s="3"/>
      <c r="C167" s="3"/>
      <c r="D167" s="3"/>
      <c r="E167" s="3"/>
      <c r="F167" s="8"/>
      <c r="G167" s="3"/>
      <c r="H167" s="3"/>
      <c r="I167" s="3"/>
      <c r="J167" s="3"/>
      <c r="K167" s="3"/>
      <c r="L167" s="3"/>
      <c r="M167" s="3"/>
      <c r="N167" s="3"/>
    </row>
    <row r="168" spans="1:14" x14ac:dyDescent="0.2">
      <c r="A168" s="3"/>
      <c r="B168" s="3"/>
      <c r="C168" s="3"/>
      <c r="D168" s="3"/>
      <c r="E168" s="3"/>
      <c r="F168" s="8"/>
      <c r="G168" s="3"/>
      <c r="H168" s="3"/>
      <c r="I168" s="3"/>
      <c r="J168" s="3"/>
      <c r="K168" s="3"/>
      <c r="L168" s="3"/>
      <c r="M168" s="3"/>
      <c r="N168" s="3"/>
    </row>
    <row r="169" spans="1:14" x14ac:dyDescent="0.2">
      <c r="A169" s="3"/>
      <c r="B169" s="3"/>
      <c r="C169" s="3"/>
      <c r="D169" s="3"/>
      <c r="E169" s="3"/>
      <c r="F169" s="8"/>
      <c r="G169" s="3"/>
      <c r="H169" s="3"/>
      <c r="I169" s="3"/>
      <c r="J169" s="3"/>
      <c r="K169" s="3"/>
      <c r="L169" s="3"/>
      <c r="M169" s="3"/>
      <c r="N169" s="3"/>
    </row>
    <row r="170" spans="1:14" x14ac:dyDescent="0.2">
      <c r="A170" s="3"/>
      <c r="B170" s="3"/>
      <c r="C170" s="3"/>
      <c r="D170" s="3"/>
      <c r="E170" s="3"/>
      <c r="F170" s="8"/>
      <c r="G170" s="3"/>
      <c r="H170" s="3"/>
      <c r="I170" s="3"/>
      <c r="J170" s="3"/>
      <c r="K170" s="3"/>
      <c r="L170" s="3"/>
      <c r="M170" s="3"/>
      <c r="N170" s="3"/>
    </row>
    <row r="171" spans="1:14" x14ac:dyDescent="0.2">
      <c r="A171" s="3"/>
      <c r="B171" s="3"/>
      <c r="C171" s="3"/>
      <c r="D171" s="3"/>
      <c r="E171" s="3"/>
      <c r="F171" s="8"/>
      <c r="G171" s="3"/>
      <c r="H171" s="3"/>
      <c r="I171" s="3"/>
      <c r="J171" s="3"/>
      <c r="K171" s="3"/>
      <c r="L171" s="3"/>
      <c r="M171" s="3"/>
      <c r="N171" s="3"/>
    </row>
    <row r="172" spans="1:14" x14ac:dyDescent="0.2">
      <c r="A172" s="3"/>
      <c r="B172" s="3"/>
      <c r="C172" s="3"/>
      <c r="D172" s="3"/>
      <c r="E172" s="3"/>
      <c r="F172" s="8"/>
      <c r="G172" s="3"/>
      <c r="H172" s="3"/>
      <c r="I172" s="3"/>
      <c r="J172" s="3"/>
      <c r="K172" s="3"/>
      <c r="L172" s="3"/>
      <c r="M172" s="3"/>
      <c r="N172" s="3"/>
    </row>
    <row r="173" spans="1:14" x14ac:dyDescent="0.2">
      <c r="A173" s="3"/>
      <c r="B173" s="3"/>
      <c r="C173" s="3"/>
      <c r="D173" s="3"/>
      <c r="E173" s="3"/>
      <c r="F173" s="8"/>
      <c r="G173" s="3"/>
      <c r="H173" s="3"/>
      <c r="I173" s="3"/>
      <c r="J173" s="3"/>
      <c r="K173" s="3"/>
      <c r="L173" s="3"/>
      <c r="M173" s="3"/>
      <c r="N173" s="3"/>
    </row>
    <row r="174" spans="1:14" x14ac:dyDescent="0.2">
      <c r="A174" s="3"/>
      <c r="B174" s="3"/>
      <c r="C174" s="3"/>
      <c r="D174" s="3"/>
      <c r="E174" s="3"/>
      <c r="F174" s="8"/>
      <c r="G174" s="3"/>
      <c r="H174" s="3"/>
      <c r="I174" s="3"/>
      <c r="J174" s="3"/>
      <c r="K174" s="3"/>
      <c r="L174" s="3"/>
      <c r="M174" s="3"/>
      <c r="N174" s="3"/>
    </row>
    <row r="175" spans="1:14" x14ac:dyDescent="0.2">
      <c r="A175" s="3"/>
      <c r="B175" s="3"/>
      <c r="C175" s="3"/>
      <c r="D175" s="3"/>
      <c r="E175" s="3"/>
      <c r="F175" s="8"/>
      <c r="G175" s="3"/>
      <c r="H175" s="3"/>
      <c r="I175" s="3"/>
      <c r="J175" s="3"/>
      <c r="K175" s="3"/>
      <c r="L175" s="3"/>
      <c r="M175" s="3"/>
      <c r="N175" s="3"/>
    </row>
    <row r="176" spans="1:14" x14ac:dyDescent="0.2">
      <c r="A176" s="3"/>
      <c r="B176" s="3"/>
      <c r="C176" s="3"/>
      <c r="D176" s="3"/>
      <c r="E176" s="3"/>
      <c r="F176" s="8"/>
      <c r="G176" s="3"/>
      <c r="H176" s="3"/>
      <c r="I176" s="3"/>
      <c r="J176" s="3"/>
      <c r="K176" s="3"/>
      <c r="L176" s="3"/>
      <c r="M176" s="3"/>
      <c r="N176" s="3"/>
    </row>
    <row r="177" spans="1:14" x14ac:dyDescent="0.2">
      <c r="A177" s="3"/>
      <c r="B177" s="3"/>
      <c r="C177" s="3"/>
      <c r="D177" s="3"/>
      <c r="E177" s="3"/>
      <c r="F177" s="8"/>
      <c r="G177" s="3"/>
      <c r="H177" s="3"/>
      <c r="I177" s="3"/>
      <c r="J177" s="3"/>
      <c r="K177" s="3"/>
      <c r="L177" s="3"/>
      <c r="M177" s="3"/>
      <c r="N177" s="3"/>
    </row>
    <row r="178" spans="1:14" x14ac:dyDescent="0.2">
      <c r="A178" s="3"/>
      <c r="B178" s="3"/>
      <c r="C178" s="3"/>
      <c r="D178" s="3"/>
      <c r="E178" s="3"/>
      <c r="F178" s="8"/>
      <c r="G178" s="3"/>
      <c r="H178" s="3"/>
      <c r="I178" s="3"/>
      <c r="J178" s="3"/>
      <c r="K178" s="3"/>
      <c r="L178" s="3"/>
      <c r="M178" s="3"/>
      <c r="N178" s="3"/>
    </row>
    <row r="179" spans="1:14" x14ac:dyDescent="0.2">
      <c r="A179" s="3"/>
      <c r="B179" s="3"/>
      <c r="C179" s="3"/>
      <c r="D179" s="3"/>
      <c r="E179" s="3"/>
      <c r="F179" s="8"/>
      <c r="G179" s="3"/>
      <c r="H179" s="3"/>
      <c r="I179" s="3"/>
      <c r="J179" s="3"/>
      <c r="K179" s="3"/>
      <c r="L179" s="3"/>
      <c r="M179" s="3"/>
      <c r="N179" s="3"/>
    </row>
    <row r="180" spans="1:14" x14ac:dyDescent="0.2">
      <c r="A180" s="3"/>
      <c r="B180" s="3"/>
      <c r="C180" s="3"/>
      <c r="D180" s="3"/>
      <c r="E180" s="3"/>
      <c r="F180" s="8"/>
      <c r="G180" s="3"/>
      <c r="H180" s="3"/>
      <c r="I180" s="3"/>
      <c r="J180" s="3"/>
      <c r="K180" s="3"/>
      <c r="L180" s="3"/>
      <c r="M180" s="3"/>
      <c r="N180" s="3"/>
    </row>
    <row r="181" spans="1:14" x14ac:dyDescent="0.2">
      <c r="A181" s="3"/>
      <c r="B181" s="3"/>
      <c r="C181" s="3"/>
      <c r="D181" s="3"/>
      <c r="E181" s="3"/>
      <c r="F181" s="8"/>
      <c r="G181" s="3"/>
      <c r="H181" s="3"/>
      <c r="I181" s="3"/>
      <c r="J181" s="3"/>
      <c r="K181" s="3"/>
      <c r="L181" s="3"/>
      <c r="M181" s="3"/>
      <c r="N181" s="3"/>
    </row>
    <row r="182" spans="1:14" x14ac:dyDescent="0.2">
      <c r="A182" s="3"/>
      <c r="B182" s="3"/>
      <c r="C182" s="3"/>
      <c r="D182" s="3"/>
      <c r="E182" s="3"/>
      <c r="F182" s="8"/>
      <c r="G182" s="3"/>
      <c r="H182" s="3"/>
      <c r="I182" s="3"/>
      <c r="J182" s="3"/>
      <c r="K182" s="3"/>
      <c r="L182" s="3"/>
      <c r="M182" s="3"/>
      <c r="N182" s="3"/>
    </row>
    <row r="183" spans="1:14" x14ac:dyDescent="0.2">
      <c r="A183" s="3"/>
      <c r="B183" s="3"/>
      <c r="C183" s="3"/>
      <c r="D183" s="3"/>
      <c r="E183" s="3"/>
      <c r="F183" s="8"/>
      <c r="G183" s="3"/>
      <c r="H183" s="3"/>
      <c r="I183" s="3"/>
      <c r="J183" s="3"/>
      <c r="K183" s="3"/>
      <c r="L183" s="3"/>
      <c r="M183" s="3"/>
      <c r="N183" s="3"/>
    </row>
    <row r="184" spans="1:14" x14ac:dyDescent="0.2">
      <c r="A184" s="3"/>
      <c r="B184" s="3"/>
      <c r="C184" s="3"/>
      <c r="D184" s="3"/>
      <c r="E184" s="3"/>
      <c r="F184" s="8"/>
      <c r="G184" s="3"/>
      <c r="H184" s="3"/>
      <c r="I184" s="3"/>
      <c r="J184" s="3"/>
      <c r="K184" s="3"/>
      <c r="L184" s="3"/>
      <c r="M184" s="3"/>
      <c r="N184" s="3"/>
    </row>
    <row r="185" spans="1:14" x14ac:dyDescent="0.2">
      <c r="A185" s="3"/>
      <c r="B185" s="3"/>
      <c r="C185" s="3"/>
      <c r="D185" s="3"/>
      <c r="E185" s="3"/>
      <c r="F185" s="8"/>
      <c r="G185" s="3"/>
      <c r="H185" s="3"/>
      <c r="I185" s="3"/>
      <c r="J185" s="3"/>
      <c r="K185" s="3"/>
      <c r="L185" s="3"/>
      <c r="M185" s="3"/>
      <c r="N185" s="3"/>
    </row>
    <row r="186" spans="1:14" x14ac:dyDescent="0.2">
      <c r="A186" s="3"/>
      <c r="B186" s="3"/>
      <c r="C186" s="3"/>
      <c r="D186" s="3"/>
      <c r="E186" s="3"/>
      <c r="F186" s="8"/>
      <c r="G186" s="3"/>
      <c r="H186" s="3"/>
      <c r="I186" s="3"/>
      <c r="J186" s="3"/>
      <c r="K186" s="3"/>
      <c r="L186" s="3"/>
      <c r="M186" s="3"/>
      <c r="N186" s="3"/>
    </row>
    <row r="187" spans="1:14" x14ac:dyDescent="0.2">
      <c r="A187" s="3"/>
      <c r="B187" s="3"/>
      <c r="C187" s="3"/>
      <c r="D187" s="3"/>
      <c r="E187" s="3"/>
      <c r="F187" s="8"/>
      <c r="G187" s="3"/>
      <c r="H187" s="3"/>
      <c r="I187" s="3"/>
      <c r="J187" s="3"/>
      <c r="K187" s="3"/>
      <c r="L187" s="3"/>
      <c r="M187" s="3"/>
      <c r="N187" s="3"/>
    </row>
    <row r="188" spans="1:14" x14ac:dyDescent="0.2">
      <c r="A188" s="3"/>
      <c r="B188" s="3"/>
      <c r="C188" s="3"/>
      <c r="D188" s="3"/>
      <c r="E188" s="3"/>
      <c r="F188" s="8"/>
      <c r="G188" s="3"/>
      <c r="H188" s="3"/>
      <c r="I188" s="3"/>
      <c r="J188" s="3"/>
      <c r="K188" s="3"/>
      <c r="L188" s="3"/>
      <c r="M188" s="3"/>
      <c r="N188" s="3"/>
    </row>
    <row r="189" spans="1:14" x14ac:dyDescent="0.2">
      <c r="A189" s="3"/>
      <c r="B189" s="3"/>
      <c r="C189" s="3"/>
      <c r="D189" s="3"/>
      <c r="E189" s="3"/>
      <c r="F189" s="8"/>
      <c r="G189" s="3"/>
      <c r="H189" s="3"/>
      <c r="I189" s="3"/>
      <c r="J189" s="3"/>
      <c r="K189" s="3"/>
      <c r="L189" s="3"/>
      <c r="M189" s="3"/>
      <c r="N189" s="3"/>
    </row>
    <row r="190" spans="1:14" x14ac:dyDescent="0.2">
      <c r="A190" s="3"/>
      <c r="B190" s="3"/>
      <c r="C190" s="3"/>
      <c r="D190" s="3"/>
      <c r="E190" s="3"/>
      <c r="F190" s="8"/>
      <c r="G190" s="3"/>
      <c r="H190" s="3"/>
      <c r="I190" s="3"/>
      <c r="J190" s="3"/>
      <c r="K190" s="3"/>
      <c r="L190" s="3"/>
      <c r="M190" s="3"/>
      <c r="N190" s="3"/>
    </row>
    <row r="191" spans="1:14" x14ac:dyDescent="0.2">
      <c r="A191" s="3"/>
      <c r="B191" s="3"/>
      <c r="C191" s="3"/>
      <c r="D191" s="3"/>
      <c r="E191" s="3"/>
      <c r="F191" s="8"/>
      <c r="G191" s="3"/>
      <c r="H191" s="3"/>
      <c r="I191" s="3"/>
      <c r="J191" s="3"/>
      <c r="K191" s="3"/>
      <c r="L191" s="3"/>
      <c r="M191" s="3"/>
      <c r="N191" s="3"/>
    </row>
    <row r="192" spans="1:14" x14ac:dyDescent="0.2">
      <c r="A192" s="3"/>
      <c r="B192" s="3"/>
      <c r="C192" s="3"/>
      <c r="D192" s="3"/>
      <c r="E192" s="3"/>
      <c r="F192" s="8"/>
      <c r="G192" s="3"/>
      <c r="H192" s="3"/>
      <c r="I192" s="3"/>
      <c r="J192" s="3"/>
      <c r="K192" s="3"/>
      <c r="L192" s="3"/>
      <c r="M192" s="3"/>
      <c r="N192" s="3"/>
    </row>
    <row r="193" spans="1:14" x14ac:dyDescent="0.2">
      <c r="A193" s="3"/>
      <c r="B193" s="3"/>
      <c r="C193" s="3"/>
      <c r="D193" s="3"/>
      <c r="E193" s="3"/>
      <c r="F193" s="8"/>
      <c r="G193" s="3"/>
      <c r="H193" s="3"/>
      <c r="I193" s="3"/>
      <c r="J193" s="3"/>
      <c r="K193" s="3"/>
      <c r="L193" s="3"/>
      <c r="M193" s="3"/>
      <c r="N193" s="3"/>
    </row>
    <row r="194" spans="1:14" x14ac:dyDescent="0.2">
      <c r="A194" s="3"/>
      <c r="B194" s="3"/>
      <c r="C194" s="3"/>
      <c r="D194" s="3"/>
      <c r="E194" s="3"/>
      <c r="F194" s="8"/>
      <c r="G194" s="3"/>
      <c r="H194" s="3"/>
      <c r="I194" s="3"/>
      <c r="J194" s="3"/>
      <c r="K194" s="3"/>
      <c r="L194" s="3"/>
      <c r="M194" s="3"/>
      <c r="N194" s="3"/>
    </row>
    <row r="195" spans="1:14" x14ac:dyDescent="0.2">
      <c r="A195" s="3"/>
      <c r="B195" s="3"/>
      <c r="C195" s="3"/>
      <c r="D195" s="3"/>
      <c r="E195" s="3"/>
      <c r="F195" s="8"/>
      <c r="G195" s="3"/>
      <c r="H195" s="3"/>
      <c r="I195" s="3"/>
      <c r="J195" s="3"/>
      <c r="K195" s="3"/>
      <c r="L195" s="3"/>
      <c r="M195" s="3"/>
      <c r="N195" s="3"/>
    </row>
    <row r="196" spans="1:14" x14ac:dyDescent="0.2">
      <c r="A196" s="3"/>
      <c r="B196" s="3"/>
      <c r="C196" s="3"/>
      <c r="D196" s="3"/>
      <c r="E196" s="3"/>
      <c r="F196" s="8"/>
      <c r="G196" s="3"/>
      <c r="H196" s="3"/>
      <c r="I196" s="3"/>
      <c r="J196" s="3"/>
      <c r="K196" s="3"/>
      <c r="L196" s="3"/>
      <c r="M196" s="3"/>
      <c r="N196" s="3"/>
    </row>
    <row r="197" spans="1:14" x14ac:dyDescent="0.2">
      <c r="A197" s="3"/>
      <c r="B197" s="3"/>
      <c r="C197" s="3"/>
      <c r="D197" s="3"/>
      <c r="E197" s="3"/>
      <c r="F197" s="8"/>
      <c r="G197" s="3"/>
      <c r="H197" s="3"/>
      <c r="I197" s="3"/>
      <c r="J197" s="3"/>
      <c r="K197" s="3"/>
      <c r="L197" s="3"/>
      <c r="M197" s="3"/>
      <c r="N197" s="3"/>
    </row>
    <row r="198" spans="1:14" x14ac:dyDescent="0.2">
      <c r="A198" s="3"/>
      <c r="B198" s="3"/>
      <c r="C198" s="3"/>
      <c r="D198" s="3"/>
      <c r="E198" s="3"/>
      <c r="F198" s="8"/>
      <c r="G198" s="3"/>
      <c r="H198" s="3"/>
      <c r="I198" s="3"/>
      <c r="J198" s="3"/>
      <c r="K198" s="3"/>
      <c r="L198" s="3"/>
      <c r="M198" s="3"/>
      <c r="N198" s="3"/>
    </row>
    <row r="199" spans="1:14" x14ac:dyDescent="0.2">
      <c r="A199" s="3"/>
      <c r="B199" s="3"/>
      <c r="C199" s="3"/>
      <c r="D199" s="3"/>
      <c r="E199" s="3"/>
      <c r="F199" s="8"/>
      <c r="G199" s="3"/>
      <c r="H199" s="3"/>
      <c r="I199" s="3"/>
      <c r="J199" s="3"/>
      <c r="K199" s="3"/>
      <c r="L199" s="3"/>
      <c r="M199" s="3"/>
      <c r="N199" s="3"/>
    </row>
    <row r="200" spans="1:14" x14ac:dyDescent="0.2">
      <c r="A200" s="3"/>
      <c r="B200" s="3"/>
      <c r="C200" s="3"/>
      <c r="D200" s="3"/>
      <c r="E200" s="3"/>
      <c r="F200" s="8"/>
      <c r="G200" s="3"/>
      <c r="H200" s="3"/>
      <c r="I200" s="3"/>
      <c r="J200" s="3"/>
      <c r="K200" s="3"/>
      <c r="L200" s="3"/>
      <c r="M200" s="3"/>
      <c r="N200" s="3"/>
    </row>
    <row r="201" spans="1:14" x14ac:dyDescent="0.2">
      <c r="A201" s="3"/>
      <c r="B201" s="3"/>
      <c r="C201" s="3"/>
      <c r="D201" s="3"/>
      <c r="E201" s="3"/>
      <c r="F201" s="8"/>
      <c r="G201" s="3"/>
      <c r="H201" s="3"/>
      <c r="I201" s="3"/>
      <c r="J201" s="3"/>
      <c r="K201" s="3"/>
      <c r="L201" s="3"/>
      <c r="M201" s="3"/>
      <c r="N201" s="3"/>
    </row>
    <row r="202" spans="1:14" x14ac:dyDescent="0.2">
      <c r="A202" s="3"/>
      <c r="B202" s="3"/>
      <c r="C202" s="3"/>
      <c r="D202" s="3"/>
      <c r="E202" s="3"/>
      <c r="F202" s="8"/>
      <c r="G202" s="3"/>
      <c r="H202" s="3"/>
      <c r="I202" s="3"/>
      <c r="J202" s="3"/>
      <c r="K202" s="3"/>
      <c r="L202" s="3"/>
      <c r="M202" s="3"/>
      <c r="N202" s="3"/>
    </row>
    <row r="203" spans="1:14" x14ac:dyDescent="0.2">
      <c r="A203" s="3"/>
      <c r="B203" s="3"/>
      <c r="C203" s="3"/>
      <c r="D203" s="3"/>
      <c r="E203" s="3"/>
      <c r="F203" s="8"/>
      <c r="G203" s="3"/>
      <c r="H203" s="3"/>
      <c r="I203" s="3"/>
      <c r="J203" s="3"/>
      <c r="K203" s="3"/>
      <c r="L203" s="3"/>
      <c r="M203" s="3"/>
      <c r="N203" s="3"/>
    </row>
    <row r="204" spans="1:14" x14ac:dyDescent="0.2">
      <c r="A204" s="3"/>
      <c r="B204" s="3"/>
      <c r="C204" s="3"/>
      <c r="D204" s="3"/>
      <c r="E204" s="3"/>
      <c r="F204" s="8"/>
      <c r="G204" s="3"/>
      <c r="H204" s="3"/>
      <c r="I204" s="3"/>
      <c r="J204" s="3"/>
      <c r="K204" s="3"/>
      <c r="L204" s="3"/>
      <c r="M204" s="3"/>
      <c r="N204" s="3"/>
    </row>
    <row r="205" spans="1:14" x14ac:dyDescent="0.2">
      <c r="A205" s="3"/>
      <c r="B205" s="3"/>
      <c r="C205" s="3"/>
      <c r="D205" s="3"/>
      <c r="E205" s="3"/>
      <c r="F205" s="8"/>
      <c r="G205" s="3"/>
      <c r="H205" s="3"/>
      <c r="I205" s="3"/>
      <c r="J205" s="3"/>
      <c r="K205" s="3"/>
      <c r="L205" s="3"/>
      <c r="M205" s="3"/>
      <c r="N205" s="3"/>
    </row>
    <row r="206" spans="1:14" x14ac:dyDescent="0.2">
      <c r="A206" s="3"/>
      <c r="B206" s="3"/>
      <c r="C206" s="3"/>
      <c r="D206" s="3"/>
      <c r="E206" s="3"/>
      <c r="F206" s="8"/>
      <c r="G206" s="3"/>
      <c r="H206" s="3"/>
      <c r="I206" s="3"/>
      <c r="J206" s="3"/>
      <c r="K206" s="3"/>
      <c r="L206" s="3"/>
      <c r="M206" s="3"/>
      <c r="N206" s="3"/>
    </row>
    <row r="207" spans="1:14" x14ac:dyDescent="0.2">
      <c r="A207" s="3"/>
      <c r="B207" s="3"/>
      <c r="C207" s="3"/>
      <c r="D207" s="3"/>
      <c r="E207" s="3"/>
      <c r="F207" s="8"/>
      <c r="G207" s="3"/>
      <c r="H207" s="3"/>
      <c r="I207" s="3"/>
      <c r="J207" s="3"/>
      <c r="K207" s="3"/>
      <c r="L207" s="3"/>
      <c r="M207" s="3"/>
      <c r="N207" s="3"/>
    </row>
    <row r="208" spans="1:14" x14ac:dyDescent="0.2">
      <c r="A208" s="3"/>
      <c r="B208" s="3"/>
      <c r="C208" s="3"/>
      <c r="D208" s="3"/>
      <c r="E208" s="3"/>
      <c r="F208" s="8"/>
      <c r="G208" s="3"/>
      <c r="H208" s="3"/>
      <c r="I208" s="3"/>
      <c r="J208" s="3"/>
      <c r="K208" s="3"/>
      <c r="L208" s="3"/>
      <c r="M208" s="3"/>
      <c r="N208" s="3"/>
    </row>
    <row r="209" spans="1:14" x14ac:dyDescent="0.2">
      <c r="A209" s="3"/>
      <c r="B209" s="3"/>
      <c r="C209" s="3"/>
      <c r="D209" s="3"/>
      <c r="E209" s="3"/>
      <c r="F209" s="8"/>
      <c r="G209" s="3"/>
      <c r="H209" s="3"/>
      <c r="I209" s="3"/>
      <c r="J209" s="3"/>
      <c r="K209" s="3"/>
      <c r="L209" s="3"/>
      <c r="M209" s="3"/>
      <c r="N209" s="3"/>
    </row>
    <row r="210" spans="1:14" x14ac:dyDescent="0.2">
      <c r="A210" s="3"/>
      <c r="B210" s="3"/>
      <c r="C210" s="3"/>
      <c r="D210" s="3"/>
      <c r="E210" s="3"/>
      <c r="F210" s="8"/>
      <c r="G210" s="3"/>
      <c r="H210" s="3"/>
      <c r="I210" s="3"/>
      <c r="J210" s="3"/>
      <c r="K210" s="3"/>
      <c r="L210" s="3"/>
      <c r="M210" s="3"/>
      <c r="N210" s="3"/>
    </row>
    <row r="211" spans="1:14" x14ac:dyDescent="0.2">
      <c r="A211" s="3"/>
      <c r="B211" s="3"/>
      <c r="C211" s="3"/>
      <c r="D211" s="3"/>
      <c r="E211" s="3"/>
      <c r="F211" s="8"/>
      <c r="G211" s="3"/>
      <c r="H211" s="3"/>
      <c r="I211" s="3"/>
      <c r="J211" s="3"/>
      <c r="K211" s="3"/>
      <c r="L211" s="3"/>
      <c r="M211" s="3"/>
      <c r="N211" s="3"/>
    </row>
    <row r="212" spans="1:14" x14ac:dyDescent="0.2">
      <c r="A212" s="3"/>
      <c r="B212" s="3"/>
      <c r="C212" s="3"/>
      <c r="D212" s="3"/>
      <c r="E212" s="3"/>
      <c r="F212" s="8"/>
      <c r="G212" s="3"/>
      <c r="H212" s="3"/>
      <c r="I212" s="3"/>
      <c r="J212" s="3"/>
      <c r="K212" s="3"/>
      <c r="L212" s="3"/>
      <c r="M212" s="3"/>
      <c r="N212" s="3"/>
    </row>
    <row r="213" spans="1:14" x14ac:dyDescent="0.2">
      <c r="A213" s="3"/>
      <c r="B213" s="3"/>
      <c r="C213" s="3"/>
      <c r="D213" s="3"/>
      <c r="E213" s="3"/>
      <c r="F213" s="8"/>
      <c r="G213" s="3"/>
      <c r="H213" s="3"/>
      <c r="I213" s="3"/>
      <c r="J213" s="3"/>
      <c r="K213" s="3"/>
      <c r="L213" s="3"/>
      <c r="M213" s="3"/>
      <c r="N213" s="3"/>
    </row>
    <row r="214" spans="1:14" x14ac:dyDescent="0.2">
      <c r="A214" s="3"/>
      <c r="B214" s="3"/>
      <c r="C214" s="3"/>
      <c r="D214" s="3"/>
      <c r="E214" s="3"/>
      <c r="F214" s="8"/>
      <c r="G214" s="3"/>
      <c r="H214" s="3"/>
      <c r="I214" s="3"/>
      <c r="J214" s="3"/>
      <c r="K214" s="3"/>
      <c r="L214" s="3"/>
      <c r="M214" s="3"/>
      <c r="N214" s="3"/>
    </row>
    <row r="215" spans="1:14" x14ac:dyDescent="0.2">
      <c r="A215" s="3"/>
      <c r="B215" s="3"/>
      <c r="C215" s="3"/>
      <c r="D215" s="3"/>
      <c r="E215" s="3"/>
      <c r="F215" s="8"/>
      <c r="G215" s="3"/>
      <c r="H215" s="3"/>
      <c r="I215" s="3"/>
      <c r="J215" s="3"/>
      <c r="K215" s="3"/>
      <c r="L215" s="3"/>
      <c r="M215" s="3"/>
      <c r="N215" s="3"/>
    </row>
    <row r="216" spans="1:14" x14ac:dyDescent="0.2">
      <c r="A216" s="3"/>
      <c r="B216" s="3"/>
      <c r="C216" s="3"/>
      <c r="D216" s="3"/>
      <c r="E216" s="3"/>
      <c r="F216" s="8"/>
      <c r="G216" s="3"/>
      <c r="H216" s="3"/>
      <c r="I216" s="3"/>
      <c r="J216" s="3"/>
      <c r="K216" s="3"/>
      <c r="L216" s="3"/>
      <c r="M216" s="3"/>
      <c r="N216" s="3"/>
    </row>
    <row r="217" spans="1:14" x14ac:dyDescent="0.2">
      <c r="A217" s="3"/>
      <c r="B217" s="3"/>
      <c r="C217" s="3"/>
      <c r="D217" s="3"/>
      <c r="E217" s="3"/>
      <c r="F217" s="8"/>
      <c r="G217" s="3"/>
      <c r="H217" s="3"/>
      <c r="I217" s="3"/>
      <c r="J217" s="3"/>
      <c r="K217" s="3"/>
      <c r="L217" s="3"/>
      <c r="M217" s="3"/>
      <c r="N217" s="3"/>
    </row>
    <row r="218" spans="1:14" x14ac:dyDescent="0.2">
      <c r="A218" s="3"/>
      <c r="B218" s="3"/>
      <c r="C218" s="3"/>
      <c r="D218" s="3"/>
      <c r="E218" s="3"/>
      <c r="F218" s="8"/>
      <c r="G218" s="3"/>
      <c r="H218" s="3"/>
      <c r="I218" s="3"/>
      <c r="J218" s="3"/>
      <c r="K218" s="3"/>
      <c r="L218" s="3"/>
      <c r="M218" s="3"/>
      <c r="N218" s="3"/>
    </row>
    <row r="219" spans="1:14" x14ac:dyDescent="0.2">
      <c r="A219" s="3"/>
      <c r="B219" s="3"/>
      <c r="C219" s="3"/>
      <c r="D219" s="3"/>
      <c r="E219" s="3"/>
      <c r="F219" s="8"/>
      <c r="G219" s="3"/>
      <c r="H219" s="3"/>
      <c r="I219" s="3"/>
      <c r="J219" s="3"/>
      <c r="K219" s="3"/>
      <c r="L219" s="3"/>
      <c r="M219" s="3"/>
      <c r="N219" s="3"/>
    </row>
    <row r="220" spans="1:14" x14ac:dyDescent="0.2">
      <c r="A220" s="3"/>
      <c r="B220" s="3"/>
      <c r="C220" s="3"/>
      <c r="D220" s="3"/>
      <c r="E220" s="3"/>
      <c r="F220" s="8"/>
      <c r="G220" s="3"/>
      <c r="H220" s="3"/>
      <c r="I220" s="3"/>
      <c r="J220" s="3"/>
      <c r="K220" s="3"/>
      <c r="L220" s="3"/>
      <c r="M220" s="3"/>
      <c r="N220" s="3"/>
    </row>
    <row r="221" spans="1:14" x14ac:dyDescent="0.2">
      <c r="A221" s="3"/>
      <c r="B221" s="3"/>
      <c r="C221" s="3"/>
      <c r="D221" s="3"/>
      <c r="E221" s="3"/>
      <c r="F221" s="8"/>
      <c r="G221" s="3"/>
      <c r="H221" s="3"/>
      <c r="I221" s="3"/>
      <c r="J221" s="3"/>
      <c r="K221" s="3"/>
      <c r="L221" s="3"/>
      <c r="M221" s="3"/>
      <c r="N221" s="3"/>
    </row>
    <row r="222" spans="1:14" x14ac:dyDescent="0.2">
      <c r="A222" s="3"/>
      <c r="B222" s="3"/>
      <c r="C222" s="3"/>
      <c r="D222" s="3"/>
      <c r="E222" s="3"/>
      <c r="F222" s="8"/>
      <c r="G222" s="3"/>
      <c r="H222" s="3"/>
      <c r="I222" s="3"/>
      <c r="J222" s="3"/>
      <c r="K222" s="3"/>
      <c r="L222" s="3"/>
      <c r="M222" s="3"/>
      <c r="N222" s="3"/>
    </row>
    <row r="223" spans="1:14" x14ac:dyDescent="0.2">
      <c r="A223" s="3"/>
      <c r="B223" s="3"/>
      <c r="C223" s="3"/>
      <c r="D223" s="3"/>
      <c r="E223" s="3"/>
      <c r="F223" s="8"/>
      <c r="G223" s="3"/>
      <c r="H223" s="3"/>
      <c r="I223" s="3"/>
      <c r="J223" s="3"/>
      <c r="K223" s="3"/>
      <c r="L223" s="3"/>
      <c r="M223" s="3"/>
      <c r="N223" s="3"/>
    </row>
    <row r="224" spans="1:14" x14ac:dyDescent="0.2">
      <c r="A224" s="3"/>
      <c r="B224" s="3"/>
      <c r="C224" s="3"/>
      <c r="D224" s="3"/>
      <c r="E224" s="3"/>
      <c r="F224" s="8"/>
      <c r="G224" s="3"/>
      <c r="H224" s="3"/>
      <c r="I224" s="3"/>
      <c r="J224" s="3"/>
      <c r="K224" s="3"/>
      <c r="L224" s="3"/>
      <c r="M224" s="3"/>
      <c r="N224" s="3"/>
    </row>
    <row r="225" spans="1:14" x14ac:dyDescent="0.2">
      <c r="A225" s="3"/>
      <c r="B225" s="3"/>
      <c r="C225" s="3"/>
      <c r="D225" s="3"/>
      <c r="E225" s="3"/>
      <c r="F225" s="8"/>
      <c r="G225" s="3"/>
      <c r="H225" s="3"/>
      <c r="I225" s="3"/>
      <c r="J225" s="3"/>
      <c r="K225" s="3"/>
      <c r="L225" s="3"/>
      <c r="M225" s="3"/>
      <c r="N225" s="3"/>
    </row>
    <row r="226" spans="1:14" x14ac:dyDescent="0.2">
      <c r="A226" s="3"/>
      <c r="B226" s="3"/>
      <c r="C226" s="3"/>
      <c r="D226" s="3"/>
      <c r="E226" s="3"/>
      <c r="F226" s="8"/>
      <c r="G226" s="3"/>
      <c r="H226" s="3"/>
      <c r="I226" s="3"/>
      <c r="J226" s="3"/>
      <c r="K226" s="3"/>
      <c r="L226" s="3"/>
      <c r="M226" s="3"/>
      <c r="N226" s="3"/>
    </row>
    <row r="227" spans="1:14" x14ac:dyDescent="0.2">
      <c r="A227" s="3"/>
      <c r="B227" s="3"/>
      <c r="C227" s="3"/>
      <c r="D227" s="3"/>
      <c r="E227" s="3"/>
      <c r="F227" s="8"/>
      <c r="G227" s="3"/>
      <c r="H227" s="3"/>
      <c r="I227" s="3"/>
      <c r="J227" s="3"/>
      <c r="K227" s="3"/>
      <c r="L227" s="3"/>
      <c r="M227" s="3"/>
      <c r="N227" s="3"/>
    </row>
    <row r="228" spans="1:14" x14ac:dyDescent="0.2">
      <c r="A228" s="3"/>
      <c r="B228" s="3"/>
      <c r="C228" s="3"/>
      <c r="D228" s="3"/>
      <c r="E228" s="3"/>
      <c r="F228" s="8"/>
      <c r="G228" s="3"/>
      <c r="H228" s="3"/>
      <c r="I228" s="3"/>
      <c r="J228" s="3"/>
      <c r="K228" s="3"/>
      <c r="L228" s="3"/>
      <c r="M228" s="3"/>
      <c r="N228" s="3"/>
    </row>
    <row r="229" spans="1:14" x14ac:dyDescent="0.2">
      <c r="A229" s="3"/>
      <c r="B229" s="3"/>
      <c r="C229" s="3"/>
      <c r="D229" s="3"/>
      <c r="E229" s="3"/>
      <c r="F229" s="8"/>
      <c r="G229" s="3"/>
      <c r="H229" s="3"/>
      <c r="I229" s="3"/>
      <c r="J229" s="3"/>
      <c r="K229" s="3"/>
      <c r="L229" s="3"/>
      <c r="M229" s="3"/>
      <c r="N229" s="3"/>
    </row>
    <row r="230" spans="1:14" x14ac:dyDescent="0.2">
      <c r="A230" s="3"/>
      <c r="B230" s="3"/>
      <c r="C230" s="3"/>
      <c r="D230" s="3"/>
      <c r="E230" s="3"/>
      <c r="F230" s="8"/>
      <c r="G230" s="3"/>
      <c r="H230" s="3"/>
      <c r="I230" s="3"/>
      <c r="J230" s="3"/>
      <c r="K230" s="3"/>
      <c r="L230" s="3"/>
      <c r="M230" s="3"/>
      <c r="N230" s="3"/>
    </row>
    <row r="231" spans="1:14" x14ac:dyDescent="0.2">
      <c r="A231" s="3"/>
      <c r="B231" s="3"/>
      <c r="C231" s="3"/>
      <c r="D231" s="3"/>
      <c r="E231" s="3"/>
      <c r="F231" s="8"/>
      <c r="G231" s="3"/>
      <c r="H231" s="3"/>
      <c r="I231" s="3"/>
      <c r="J231" s="3"/>
      <c r="K231" s="3"/>
      <c r="L231" s="3"/>
      <c r="M231" s="3"/>
      <c r="N231" s="3"/>
    </row>
    <row r="232" spans="1:14" x14ac:dyDescent="0.2">
      <c r="A232" s="3"/>
      <c r="B232" s="3"/>
      <c r="C232" s="3"/>
      <c r="D232" s="3"/>
      <c r="E232" s="3"/>
      <c r="F232" s="8"/>
      <c r="G232" s="3"/>
      <c r="H232" s="3"/>
      <c r="I232" s="3"/>
      <c r="J232" s="3"/>
      <c r="K232" s="3"/>
      <c r="L232" s="3"/>
      <c r="M232" s="3"/>
      <c r="N232" s="3"/>
    </row>
    <row r="233" spans="1:14" x14ac:dyDescent="0.2">
      <c r="A233" s="3"/>
      <c r="B233" s="3"/>
      <c r="C233" s="3"/>
      <c r="D233" s="3"/>
      <c r="E233" s="3"/>
      <c r="F233" s="8"/>
      <c r="G233" s="3"/>
      <c r="H233" s="3"/>
      <c r="I233" s="3"/>
      <c r="J233" s="3"/>
      <c r="K233" s="3"/>
      <c r="L233" s="3"/>
      <c r="M233" s="3"/>
      <c r="N233" s="3"/>
    </row>
    <row r="234" spans="1:14" x14ac:dyDescent="0.2">
      <c r="A234" s="3"/>
      <c r="B234" s="3"/>
      <c r="C234" s="3"/>
      <c r="D234" s="3"/>
      <c r="E234" s="3"/>
      <c r="F234" s="8"/>
      <c r="G234" s="3"/>
      <c r="H234" s="3"/>
      <c r="I234" s="3"/>
      <c r="J234" s="3"/>
      <c r="K234" s="3"/>
      <c r="L234" s="3"/>
      <c r="M234" s="3"/>
      <c r="N234" s="3"/>
    </row>
    <row r="235" spans="1:14" x14ac:dyDescent="0.2">
      <c r="A235" s="3"/>
      <c r="B235" s="3"/>
      <c r="C235" s="3"/>
      <c r="D235" s="3"/>
      <c r="E235" s="3"/>
      <c r="F235" s="8"/>
      <c r="G235" s="3"/>
      <c r="H235" s="3"/>
      <c r="I235" s="3"/>
      <c r="J235" s="3"/>
      <c r="K235" s="3"/>
      <c r="L235" s="3"/>
      <c r="M235" s="3"/>
      <c r="N235" s="3"/>
    </row>
    <row r="236" spans="1:14" x14ac:dyDescent="0.2">
      <c r="A236" s="3"/>
      <c r="B236" s="3"/>
      <c r="C236" s="3"/>
      <c r="D236" s="3"/>
      <c r="E236" s="3"/>
      <c r="F236" s="8"/>
      <c r="G236" s="3"/>
      <c r="H236" s="3"/>
      <c r="I236" s="3"/>
      <c r="J236" s="3"/>
      <c r="K236" s="3"/>
      <c r="L236" s="3"/>
      <c r="M236" s="3"/>
      <c r="N236" s="3"/>
    </row>
    <row r="237" spans="1:14" x14ac:dyDescent="0.2">
      <c r="A237" s="3"/>
      <c r="B237" s="3"/>
      <c r="C237" s="3"/>
      <c r="D237" s="3"/>
      <c r="E237" s="3"/>
      <c r="F237" s="8"/>
      <c r="G237" s="3"/>
      <c r="H237" s="3"/>
      <c r="I237" s="3"/>
      <c r="J237" s="3"/>
      <c r="K237" s="3"/>
      <c r="L237" s="3"/>
      <c r="M237" s="3"/>
      <c r="N237" s="3"/>
    </row>
    <row r="238" spans="1:14" x14ac:dyDescent="0.2">
      <c r="A238" s="3"/>
      <c r="B238" s="3"/>
      <c r="C238" s="3"/>
      <c r="D238" s="3"/>
      <c r="E238" s="3"/>
      <c r="F238" s="8"/>
      <c r="G238" s="3"/>
      <c r="H238" s="3"/>
      <c r="I238" s="3"/>
      <c r="J238" s="3"/>
      <c r="K238" s="3"/>
      <c r="L238" s="3"/>
      <c r="M238" s="3"/>
      <c r="N238" s="3"/>
    </row>
    <row r="239" spans="1:14" x14ac:dyDescent="0.2">
      <c r="A239" s="3"/>
      <c r="B239" s="3"/>
      <c r="C239" s="3"/>
      <c r="D239" s="3"/>
      <c r="E239" s="3"/>
      <c r="F239" s="8"/>
      <c r="G239" s="3"/>
      <c r="H239" s="3"/>
      <c r="I239" s="3"/>
      <c r="J239" s="3"/>
      <c r="K239" s="3"/>
      <c r="L239" s="3"/>
      <c r="M239" s="3"/>
      <c r="N239" s="3"/>
    </row>
    <row r="240" spans="1:14" x14ac:dyDescent="0.2">
      <c r="A240" s="3"/>
      <c r="B240" s="3"/>
      <c r="C240" s="3"/>
      <c r="D240" s="3"/>
      <c r="E240" s="3"/>
      <c r="F240" s="8"/>
      <c r="G240" s="3"/>
      <c r="H240" s="3"/>
      <c r="I240" s="3"/>
      <c r="J240" s="3"/>
      <c r="K240" s="3"/>
      <c r="L240" s="3"/>
      <c r="M240" s="3"/>
      <c r="N240" s="3"/>
    </row>
    <row r="241" spans="1:14" x14ac:dyDescent="0.2">
      <c r="A241" s="3"/>
      <c r="B241" s="3"/>
      <c r="C241" s="3"/>
      <c r="D241" s="3"/>
      <c r="E241" s="3"/>
      <c r="F241" s="8"/>
      <c r="G241" s="3"/>
      <c r="H241" s="3"/>
      <c r="I241" s="3"/>
      <c r="J241" s="3"/>
      <c r="K241" s="3"/>
      <c r="L241" s="3"/>
      <c r="M241" s="3"/>
      <c r="N241" s="3"/>
    </row>
    <row r="242" spans="1:14" x14ac:dyDescent="0.2">
      <c r="A242" s="3"/>
      <c r="B242" s="3"/>
      <c r="C242" s="3"/>
      <c r="D242" s="3"/>
      <c r="E242" s="3"/>
      <c r="F242" s="8"/>
      <c r="G242" s="3"/>
      <c r="H242" s="3"/>
      <c r="I242" s="3"/>
      <c r="J242" s="3"/>
      <c r="K242" s="3"/>
      <c r="L242" s="3"/>
      <c r="M242" s="3"/>
      <c r="N242" s="3"/>
    </row>
    <row r="243" spans="1:14" x14ac:dyDescent="0.2">
      <c r="A243" s="3"/>
      <c r="B243" s="3"/>
      <c r="C243" s="3"/>
      <c r="D243" s="3"/>
      <c r="E243" s="3"/>
      <c r="F243" s="8"/>
      <c r="G243" s="3"/>
      <c r="H243" s="3"/>
      <c r="I243" s="3"/>
      <c r="J243" s="3"/>
      <c r="K243" s="3"/>
      <c r="L243" s="3"/>
      <c r="M243" s="3"/>
      <c r="N243" s="3"/>
    </row>
    <row r="244" spans="1:14" x14ac:dyDescent="0.2">
      <c r="A244" s="3"/>
      <c r="B244" s="3"/>
      <c r="C244" s="3"/>
      <c r="D244" s="3"/>
      <c r="E244" s="3"/>
      <c r="F244" s="8"/>
      <c r="G244" s="3"/>
      <c r="H244" s="3"/>
      <c r="I244" s="3"/>
      <c r="J244" s="3"/>
      <c r="K244" s="3"/>
      <c r="L244" s="3"/>
      <c r="M244" s="3"/>
      <c r="N244" s="3"/>
    </row>
    <row r="245" spans="1:14" x14ac:dyDescent="0.2">
      <c r="A245" s="3"/>
      <c r="B245" s="3"/>
      <c r="C245" s="3"/>
      <c r="D245" s="3"/>
      <c r="E245" s="3"/>
      <c r="F245" s="8"/>
      <c r="G245" s="3"/>
      <c r="H245" s="3"/>
      <c r="I245" s="3"/>
      <c r="J245" s="3"/>
      <c r="K245" s="3"/>
      <c r="L245" s="3"/>
      <c r="M245" s="3"/>
      <c r="N245" s="3"/>
    </row>
    <row r="246" spans="1:14" x14ac:dyDescent="0.2">
      <c r="A246" s="3"/>
      <c r="B246" s="3"/>
      <c r="C246" s="3"/>
      <c r="D246" s="3"/>
      <c r="E246" s="3"/>
      <c r="F246" s="8"/>
      <c r="G246" s="3"/>
      <c r="H246" s="3"/>
      <c r="I246" s="3"/>
      <c r="J246" s="3"/>
      <c r="K246" s="3"/>
      <c r="L246" s="3"/>
      <c r="M246" s="3"/>
      <c r="N246" s="3"/>
    </row>
    <row r="247" spans="1:14" x14ac:dyDescent="0.2">
      <c r="A247" s="3"/>
      <c r="B247" s="3"/>
      <c r="C247" s="3"/>
      <c r="D247" s="3"/>
      <c r="E247" s="3"/>
      <c r="F247" s="8"/>
      <c r="G247" s="3"/>
      <c r="H247" s="3"/>
      <c r="I247" s="3"/>
      <c r="J247" s="3"/>
      <c r="K247" s="3"/>
      <c r="L247" s="3"/>
      <c r="M247" s="3"/>
      <c r="N247" s="3"/>
    </row>
    <row r="248" spans="1:14" x14ac:dyDescent="0.2">
      <c r="A248" s="3"/>
      <c r="B248" s="3"/>
      <c r="C248" s="3"/>
      <c r="D248" s="3"/>
      <c r="E248" s="3"/>
      <c r="F248" s="8"/>
      <c r="G248" s="3"/>
      <c r="H248" s="3"/>
      <c r="I248" s="3"/>
      <c r="J248" s="3"/>
      <c r="K248" s="3"/>
      <c r="L248" s="3"/>
      <c r="M248" s="3"/>
      <c r="N248" s="3"/>
    </row>
    <row r="249" spans="1:14" x14ac:dyDescent="0.2">
      <c r="A249" s="3"/>
      <c r="B249" s="3"/>
      <c r="C249" s="3"/>
      <c r="D249" s="3"/>
      <c r="E249" s="3"/>
      <c r="F249" s="8"/>
      <c r="G249" s="3"/>
      <c r="H249" s="3"/>
      <c r="I249" s="3"/>
      <c r="J249" s="3"/>
      <c r="K249" s="3"/>
      <c r="L249" s="3"/>
      <c r="M249" s="3"/>
      <c r="N249" s="3"/>
    </row>
    <row r="250" spans="1:14" x14ac:dyDescent="0.2">
      <c r="A250" s="3"/>
      <c r="B250" s="3"/>
      <c r="C250" s="3"/>
      <c r="D250" s="3"/>
      <c r="E250" s="3"/>
      <c r="F250" s="8"/>
      <c r="G250" s="3"/>
      <c r="H250" s="3"/>
      <c r="I250" s="3"/>
      <c r="J250" s="3"/>
      <c r="K250" s="3"/>
      <c r="L250" s="3"/>
      <c r="M250" s="3"/>
      <c r="N250" s="3"/>
    </row>
    <row r="251" spans="1:14" x14ac:dyDescent="0.2">
      <c r="A251" s="3"/>
      <c r="B251" s="3"/>
      <c r="C251" s="3"/>
      <c r="D251" s="3"/>
      <c r="E251" s="3"/>
      <c r="F251" s="8"/>
      <c r="G251" s="3"/>
      <c r="H251" s="3"/>
      <c r="I251" s="3"/>
      <c r="J251" s="3"/>
      <c r="K251" s="3"/>
      <c r="L251" s="3"/>
      <c r="M251" s="3"/>
      <c r="N251" s="3"/>
    </row>
    <row r="252" spans="1:14" x14ac:dyDescent="0.2">
      <c r="A252" s="3"/>
      <c r="B252" s="3"/>
      <c r="C252" s="3"/>
      <c r="D252" s="3"/>
      <c r="E252" s="3"/>
      <c r="F252" s="8"/>
      <c r="G252" s="3"/>
      <c r="H252" s="3"/>
      <c r="I252" s="3"/>
      <c r="J252" s="3"/>
      <c r="K252" s="3"/>
      <c r="L252" s="3"/>
      <c r="M252" s="3"/>
      <c r="N252" s="3"/>
    </row>
    <row r="253" spans="1:14" x14ac:dyDescent="0.2">
      <c r="A253" s="3"/>
      <c r="B253" s="3"/>
      <c r="C253" s="3"/>
      <c r="D253" s="3"/>
      <c r="E253" s="3"/>
      <c r="F253" s="8"/>
      <c r="G253" s="3"/>
      <c r="H253" s="3"/>
      <c r="I253" s="3"/>
      <c r="J253" s="3"/>
      <c r="K253" s="3"/>
      <c r="L253" s="3"/>
      <c r="M253" s="3"/>
      <c r="N253" s="3"/>
    </row>
    <row r="254" spans="1:14" x14ac:dyDescent="0.2">
      <c r="A254" s="3"/>
      <c r="B254" s="3"/>
      <c r="C254" s="3"/>
      <c r="D254" s="3"/>
      <c r="E254" s="3"/>
      <c r="F254" s="8"/>
      <c r="G254" s="3"/>
      <c r="H254" s="3"/>
      <c r="I254" s="3"/>
      <c r="J254" s="3"/>
      <c r="K254" s="3"/>
      <c r="L254" s="3"/>
      <c r="M254" s="3"/>
      <c r="N254" s="3"/>
    </row>
    <row r="255" spans="1:14" x14ac:dyDescent="0.2">
      <c r="A255" s="3"/>
      <c r="B255" s="3"/>
      <c r="C255" s="3"/>
      <c r="D255" s="3"/>
      <c r="E255" s="3"/>
      <c r="F255" s="8"/>
      <c r="G255" s="3"/>
      <c r="H255" s="3"/>
      <c r="I255" s="3"/>
      <c r="J255" s="3"/>
      <c r="K255" s="3"/>
      <c r="L255" s="3"/>
      <c r="M255" s="3"/>
      <c r="N255" s="3"/>
    </row>
    <row r="256" spans="1:14" x14ac:dyDescent="0.2">
      <c r="A256" s="3"/>
      <c r="B256" s="3"/>
      <c r="C256" s="3"/>
      <c r="D256" s="3"/>
      <c r="E256" s="3"/>
      <c r="F256" s="8"/>
      <c r="G256" s="3"/>
      <c r="H256" s="3"/>
      <c r="I256" s="3"/>
      <c r="J256" s="3"/>
      <c r="K256" s="3"/>
      <c r="L256" s="3"/>
      <c r="M256" s="3"/>
      <c r="N256" s="3"/>
    </row>
    <row r="257" spans="1:14" x14ac:dyDescent="0.2">
      <c r="A257" s="3"/>
      <c r="B257" s="3"/>
      <c r="C257" s="3"/>
      <c r="D257" s="3"/>
      <c r="E257" s="3"/>
      <c r="F257" s="8"/>
      <c r="G257" s="3"/>
      <c r="H257" s="3"/>
      <c r="I257" s="3"/>
      <c r="J257" s="3"/>
      <c r="K257" s="3"/>
      <c r="L257" s="3"/>
      <c r="M257" s="3"/>
      <c r="N257" s="3"/>
    </row>
    <row r="258" spans="1:14" x14ac:dyDescent="0.2">
      <c r="A258" s="3"/>
      <c r="B258" s="3"/>
      <c r="C258" s="3"/>
      <c r="D258" s="3"/>
      <c r="E258" s="3"/>
      <c r="F258" s="8"/>
      <c r="G258" s="3"/>
      <c r="H258" s="3"/>
      <c r="I258" s="3"/>
      <c r="J258" s="3"/>
      <c r="K258" s="3"/>
      <c r="L258" s="3"/>
      <c r="M258" s="3"/>
      <c r="N258" s="3"/>
    </row>
    <row r="259" spans="1:14" x14ac:dyDescent="0.2">
      <c r="A259" s="3"/>
      <c r="B259" s="3"/>
      <c r="C259" s="3"/>
      <c r="D259" s="3"/>
      <c r="E259" s="3"/>
      <c r="F259" s="8"/>
      <c r="G259" s="3"/>
      <c r="H259" s="3"/>
      <c r="I259" s="3"/>
      <c r="J259" s="3"/>
      <c r="K259" s="3"/>
      <c r="L259" s="3"/>
      <c r="M259" s="3"/>
      <c r="N259" s="3"/>
    </row>
    <row r="260" spans="1:14" x14ac:dyDescent="0.2">
      <c r="A260" s="3"/>
      <c r="B260" s="3"/>
      <c r="C260" s="3"/>
      <c r="D260" s="3"/>
      <c r="E260" s="3"/>
      <c r="F260" s="8"/>
      <c r="G260" s="3"/>
      <c r="H260" s="3"/>
      <c r="I260" s="3"/>
      <c r="J260" s="3"/>
      <c r="K260" s="3"/>
      <c r="L260" s="3"/>
      <c r="M260" s="3"/>
      <c r="N260" s="3"/>
    </row>
    <row r="261" spans="1:14" x14ac:dyDescent="0.2">
      <c r="A261" s="3"/>
      <c r="B261" s="3"/>
      <c r="C261" s="3"/>
      <c r="D261" s="3"/>
      <c r="E261" s="3"/>
      <c r="F261" s="8"/>
      <c r="G261" s="3"/>
      <c r="H261" s="3"/>
      <c r="I261" s="3"/>
      <c r="J261" s="3"/>
      <c r="K261" s="3"/>
      <c r="L261" s="3"/>
      <c r="M261" s="3"/>
      <c r="N261" s="3"/>
    </row>
    <row r="262" spans="1:14" x14ac:dyDescent="0.2">
      <c r="A262" s="3"/>
      <c r="B262" s="3"/>
      <c r="C262" s="3"/>
      <c r="D262" s="3"/>
      <c r="E262" s="3"/>
      <c r="F262" s="8"/>
      <c r="G262" s="3"/>
      <c r="H262" s="3"/>
      <c r="I262" s="3"/>
      <c r="J262" s="3"/>
      <c r="K262" s="3"/>
      <c r="L262" s="3"/>
      <c r="M262" s="3"/>
      <c r="N262" s="3"/>
    </row>
    <row r="263" spans="1:14" x14ac:dyDescent="0.2">
      <c r="A263" s="3"/>
      <c r="B263" s="3"/>
      <c r="C263" s="3"/>
      <c r="D263" s="3"/>
      <c r="E263" s="3"/>
      <c r="F263" s="8"/>
      <c r="G263" s="3"/>
      <c r="H263" s="3"/>
      <c r="I263" s="3"/>
      <c r="J263" s="3"/>
      <c r="K263" s="3"/>
      <c r="L263" s="3"/>
      <c r="M263" s="3"/>
      <c r="N263" s="3"/>
    </row>
    <row r="264" spans="1:14" x14ac:dyDescent="0.2">
      <c r="A264" s="3"/>
      <c r="B264" s="3"/>
      <c r="C264" s="3"/>
      <c r="D264" s="3"/>
      <c r="E264" s="3"/>
      <c r="F264" s="8"/>
      <c r="G264" s="3"/>
      <c r="H264" s="3"/>
      <c r="I264" s="3"/>
      <c r="J264" s="3"/>
      <c r="K264" s="3"/>
      <c r="L264" s="3"/>
      <c r="M264" s="3"/>
      <c r="N264" s="3"/>
    </row>
    <row r="265" spans="1:14" x14ac:dyDescent="0.2">
      <c r="A265" s="3"/>
      <c r="B265" s="3"/>
      <c r="C265" s="3"/>
      <c r="D265" s="3"/>
      <c r="E265" s="3"/>
      <c r="F265" s="8"/>
      <c r="G265" s="3"/>
      <c r="H265" s="3"/>
      <c r="I265" s="3"/>
      <c r="J265" s="3"/>
      <c r="K265" s="3"/>
      <c r="L265" s="3"/>
      <c r="M265" s="3"/>
      <c r="N265" s="3"/>
    </row>
    <row r="266" spans="1:14" x14ac:dyDescent="0.2">
      <c r="A266" s="3"/>
      <c r="B266" s="3"/>
      <c r="C266" s="3"/>
      <c r="D266" s="3"/>
      <c r="E266" s="3"/>
      <c r="F266" s="8"/>
      <c r="G266" s="3"/>
      <c r="H266" s="3"/>
      <c r="I266" s="3"/>
      <c r="J266" s="3"/>
      <c r="K266" s="3"/>
      <c r="L266" s="3"/>
      <c r="M266" s="3"/>
      <c r="N266" s="3"/>
    </row>
    <row r="267" spans="1:14" x14ac:dyDescent="0.2">
      <c r="A267" s="3"/>
      <c r="B267" s="3"/>
      <c r="C267" s="3"/>
      <c r="D267" s="3"/>
      <c r="E267" s="3"/>
      <c r="F267" s="8"/>
      <c r="G267" s="3"/>
      <c r="H267" s="3"/>
      <c r="I267" s="3"/>
      <c r="J267" s="3"/>
      <c r="K267" s="3"/>
      <c r="L267" s="3"/>
      <c r="M267" s="3"/>
      <c r="N267" s="3"/>
    </row>
    <row r="268" spans="1:14" x14ac:dyDescent="0.2">
      <c r="A268" s="3"/>
      <c r="B268" s="3"/>
      <c r="C268" s="3"/>
      <c r="D268" s="3"/>
      <c r="E268" s="3"/>
      <c r="F268" s="8"/>
      <c r="G268" s="3"/>
      <c r="H268" s="3"/>
      <c r="I268" s="3"/>
      <c r="J268" s="3"/>
      <c r="K268" s="3"/>
      <c r="L268" s="3"/>
      <c r="M268" s="3"/>
      <c r="N268" s="3"/>
    </row>
    <row r="269" spans="1:14" x14ac:dyDescent="0.2">
      <c r="A269" s="3"/>
      <c r="B269" s="3"/>
      <c r="C269" s="3"/>
      <c r="D269" s="3"/>
      <c r="E269" s="3"/>
      <c r="F269" s="8"/>
      <c r="G269" s="3"/>
      <c r="H269" s="3"/>
      <c r="I269" s="3"/>
      <c r="J269" s="3"/>
      <c r="K269" s="3"/>
      <c r="L269" s="3"/>
      <c r="M269" s="3"/>
      <c r="N269" s="3"/>
    </row>
    <row r="270" spans="1:14" x14ac:dyDescent="0.2">
      <c r="A270" s="3"/>
      <c r="B270" s="3"/>
      <c r="C270" s="3"/>
      <c r="D270" s="3"/>
      <c r="E270" s="3"/>
      <c r="F270" s="8"/>
      <c r="G270" s="3"/>
      <c r="H270" s="3"/>
      <c r="I270" s="3"/>
      <c r="J270" s="3"/>
      <c r="K270" s="3"/>
      <c r="L270" s="3"/>
      <c r="M270" s="3"/>
      <c r="N270" s="3"/>
    </row>
    <row r="271" spans="1:14" x14ac:dyDescent="0.2">
      <c r="A271" s="3"/>
      <c r="B271" s="3"/>
      <c r="C271" s="3"/>
      <c r="D271" s="3"/>
      <c r="E271" s="3"/>
      <c r="F271" s="8"/>
      <c r="G271" s="3"/>
      <c r="H271" s="3"/>
      <c r="I271" s="3"/>
      <c r="J271" s="3"/>
      <c r="K271" s="3"/>
      <c r="L271" s="3"/>
      <c r="M271" s="3"/>
      <c r="N271" s="3"/>
    </row>
    <row r="272" spans="1:14" x14ac:dyDescent="0.2">
      <c r="A272" s="3"/>
      <c r="B272" s="3"/>
      <c r="C272" s="3"/>
      <c r="D272" s="3"/>
      <c r="E272" s="3"/>
      <c r="F272" s="8"/>
      <c r="G272" s="3"/>
      <c r="H272" s="3"/>
      <c r="I272" s="3"/>
      <c r="J272" s="3"/>
      <c r="K272" s="3"/>
      <c r="L272" s="3"/>
      <c r="M272" s="3"/>
      <c r="N272" s="3"/>
    </row>
    <row r="273" spans="1:14" x14ac:dyDescent="0.2">
      <c r="A273" s="3"/>
      <c r="B273" s="3"/>
      <c r="C273" s="3"/>
      <c r="D273" s="3"/>
      <c r="E273" s="3"/>
      <c r="F273" s="8"/>
      <c r="G273" s="3"/>
      <c r="H273" s="3"/>
      <c r="I273" s="3"/>
      <c r="J273" s="3"/>
      <c r="K273" s="3"/>
      <c r="L273" s="3"/>
      <c r="M273" s="3"/>
      <c r="N273" s="3"/>
    </row>
    <row r="274" spans="1:14" x14ac:dyDescent="0.2">
      <c r="A274" s="3"/>
      <c r="B274" s="3"/>
      <c r="C274" s="3"/>
      <c r="D274" s="3"/>
      <c r="E274" s="3"/>
      <c r="F274" s="8"/>
      <c r="G274" s="3"/>
      <c r="H274" s="3"/>
      <c r="I274" s="3"/>
      <c r="J274" s="3"/>
      <c r="K274" s="3"/>
      <c r="L274" s="3"/>
      <c r="M274" s="3"/>
      <c r="N274" s="3"/>
    </row>
    <row r="275" spans="1:14" x14ac:dyDescent="0.2">
      <c r="A275" s="3"/>
      <c r="B275" s="3"/>
      <c r="C275" s="3"/>
      <c r="D275" s="3"/>
      <c r="E275" s="3"/>
      <c r="F275" s="8"/>
      <c r="G275" s="3"/>
      <c r="H275" s="3"/>
      <c r="I275" s="3"/>
      <c r="J275" s="3"/>
      <c r="K275" s="3"/>
      <c r="L275" s="3"/>
      <c r="M275" s="3"/>
      <c r="N275" s="3"/>
    </row>
    <row r="276" spans="1:14" x14ac:dyDescent="0.2">
      <c r="A276" s="3"/>
      <c r="B276" s="3"/>
      <c r="C276" s="3"/>
      <c r="D276" s="3"/>
      <c r="E276" s="3"/>
      <c r="F276" s="8"/>
      <c r="G276" s="3"/>
      <c r="H276" s="3"/>
      <c r="I276" s="3"/>
      <c r="J276" s="3"/>
      <c r="K276" s="3"/>
      <c r="L276" s="3"/>
      <c r="M276" s="3"/>
      <c r="N276" s="3"/>
    </row>
    <row r="277" spans="1:14" x14ac:dyDescent="0.2">
      <c r="A277" s="3"/>
      <c r="B277" s="3"/>
      <c r="C277" s="3"/>
      <c r="D277" s="3"/>
      <c r="E277" s="3"/>
      <c r="F277" s="8"/>
      <c r="G277" s="3"/>
      <c r="H277" s="3"/>
      <c r="I277" s="3"/>
      <c r="J277" s="3"/>
      <c r="K277" s="3"/>
      <c r="L277" s="3"/>
      <c r="M277" s="3"/>
      <c r="N277" s="3"/>
    </row>
    <row r="278" spans="1:14" x14ac:dyDescent="0.2">
      <c r="A278" s="3"/>
      <c r="B278" s="3"/>
      <c r="C278" s="3"/>
      <c r="D278" s="3"/>
      <c r="E278" s="3"/>
      <c r="F278" s="8"/>
      <c r="G278" s="3"/>
      <c r="H278" s="3"/>
      <c r="I278" s="3"/>
      <c r="J278" s="3"/>
      <c r="K278" s="3"/>
      <c r="L278" s="3"/>
      <c r="M278" s="3"/>
      <c r="N278" s="3"/>
    </row>
    <row r="279" spans="1:14" x14ac:dyDescent="0.2">
      <c r="A279" s="3"/>
      <c r="B279" s="3"/>
      <c r="C279" s="3"/>
      <c r="D279" s="3"/>
      <c r="E279" s="3"/>
      <c r="F279" s="8"/>
      <c r="G279" s="3"/>
      <c r="H279" s="3"/>
      <c r="I279" s="3"/>
      <c r="J279" s="3"/>
      <c r="K279" s="3"/>
      <c r="L279" s="3"/>
      <c r="M279" s="3"/>
      <c r="N279" s="3"/>
    </row>
    <row r="280" spans="1:14" x14ac:dyDescent="0.2">
      <c r="A280" s="3"/>
      <c r="B280" s="3"/>
      <c r="C280" s="3"/>
      <c r="D280" s="3"/>
      <c r="E280" s="3"/>
      <c r="F280" s="8"/>
      <c r="G280" s="3"/>
      <c r="H280" s="3"/>
      <c r="I280" s="3"/>
      <c r="J280" s="3"/>
      <c r="K280" s="3"/>
      <c r="L280" s="3"/>
      <c r="M280" s="3"/>
      <c r="N280" s="3"/>
    </row>
    <row r="281" spans="1:14" x14ac:dyDescent="0.2">
      <c r="A281" s="3"/>
      <c r="B281" s="3"/>
      <c r="C281" s="3"/>
      <c r="D281" s="3"/>
      <c r="E281" s="3"/>
      <c r="F281" s="8"/>
      <c r="G281" s="3"/>
      <c r="H281" s="3"/>
      <c r="I281" s="3"/>
      <c r="J281" s="3"/>
      <c r="K281" s="3"/>
      <c r="L281" s="3"/>
      <c r="M281" s="3"/>
      <c r="N281" s="3"/>
    </row>
    <row r="282" spans="1:14" x14ac:dyDescent="0.2">
      <c r="A282" s="3"/>
      <c r="B282" s="3"/>
      <c r="C282" s="3"/>
      <c r="D282" s="3"/>
      <c r="E282" s="3"/>
      <c r="F282" s="8"/>
      <c r="G282" s="3"/>
      <c r="H282" s="3"/>
      <c r="I282" s="3"/>
      <c r="J282" s="3"/>
      <c r="K282" s="3"/>
      <c r="L282" s="3"/>
      <c r="M282" s="3"/>
      <c r="N282" s="3"/>
    </row>
    <row r="283" spans="1:14" x14ac:dyDescent="0.2">
      <c r="A283" s="3"/>
      <c r="B283" s="3"/>
      <c r="C283" s="3"/>
      <c r="D283" s="3"/>
      <c r="E283" s="3"/>
      <c r="F283" s="8"/>
      <c r="G283" s="3"/>
      <c r="H283" s="3"/>
      <c r="I283" s="3"/>
      <c r="J283" s="3"/>
      <c r="K283" s="3"/>
      <c r="L283" s="3"/>
      <c r="M283" s="3"/>
      <c r="N283" s="3"/>
    </row>
    <row r="284" spans="1:14" x14ac:dyDescent="0.2">
      <c r="A284" s="3"/>
      <c r="B284" s="3"/>
      <c r="C284" s="3"/>
      <c r="D284" s="3"/>
      <c r="E284" s="3"/>
      <c r="F284" s="8"/>
      <c r="G284" s="3"/>
      <c r="H284" s="3"/>
      <c r="I284" s="3"/>
      <c r="J284" s="3"/>
      <c r="K284" s="3"/>
      <c r="L284" s="3"/>
      <c r="M284" s="3"/>
      <c r="N284" s="3"/>
    </row>
    <row r="285" spans="1:14" x14ac:dyDescent="0.2">
      <c r="A285" s="3"/>
      <c r="B285" s="3"/>
      <c r="C285" s="3"/>
      <c r="D285" s="3"/>
      <c r="E285" s="3"/>
      <c r="F285" s="8"/>
      <c r="G285" s="3"/>
      <c r="H285" s="3"/>
      <c r="I285" s="3"/>
      <c r="J285" s="3"/>
      <c r="K285" s="3"/>
      <c r="L285" s="3"/>
      <c r="M285" s="3"/>
      <c r="N285" s="3"/>
    </row>
    <row r="286" spans="1:14" x14ac:dyDescent="0.2">
      <c r="A286" s="3"/>
      <c r="B286" s="3"/>
      <c r="C286" s="3"/>
      <c r="D286" s="3"/>
      <c r="E286" s="3"/>
      <c r="F286" s="8"/>
      <c r="G286" s="3"/>
      <c r="H286" s="3"/>
      <c r="I286" s="3"/>
      <c r="J286" s="3"/>
      <c r="K286" s="3"/>
      <c r="L286" s="3"/>
      <c r="M286" s="3"/>
      <c r="N286" s="3"/>
    </row>
    <row r="287" spans="1:14" x14ac:dyDescent="0.2">
      <c r="A287" s="3"/>
      <c r="B287" s="3"/>
      <c r="C287" s="3"/>
      <c r="D287" s="3"/>
      <c r="E287" s="3"/>
      <c r="F287" s="8"/>
      <c r="G287" s="3"/>
      <c r="H287" s="3"/>
      <c r="I287" s="3"/>
      <c r="J287" s="3"/>
      <c r="K287" s="3"/>
      <c r="L287" s="3"/>
      <c r="M287" s="3"/>
      <c r="N287" s="3"/>
    </row>
    <row r="288" spans="1:14" x14ac:dyDescent="0.2">
      <c r="A288" s="3"/>
      <c r="B288" s="3"/>
      <c r="C288" s="3"/>
      <c r="D288" s="3"/>
      <c r="E288" s="3"/>
      <c r="F288" s="8"/>
      <c r="G288" s="3"/>
      <c r="H288" s="3"/>
      <c r="I288" s="3"/>
      <c r="J288" s="3"/>
      <c r="K288" s="3"/>
      <c r="L288" s="3"/>
      <c r="M288" s="3"/>
      <c r="N288" s="3"/>
    </row>
    <row r="289" spans="1:14" x14ac:dyDescent="0.2">
      <c r="A289" s="3"/>
      <c r="B289" s="3"/>
      <c r="C289" s="3"/>
      <c r="D289" s="3"/>
      <c r="E289" s="3"/>
      <c r="F289" s="8"/>
      <c r="G289" s="3"/>
      <c r="H289" s="3"/>
      <c r="I289" s="3"/>
      <c r="J289" s="3"/>
      <c r="K289" s="3"/>
      <c r="L289" s="3"/>
      <c r="M289" s="3"/>
      <c r="N289" s="3"/>
    </row>
    <row r="290" spans="1:14" x14ac:dyDescent="0.2">
      <c r="A290" s="3"/>
      <c r="B290" s="3"/>
      <c r="C290" s="3"/>
      <c r="D290" s="3"/>
      <c r="E290" s="3"/>
      <c r="F290" s="8"/>
      <c r="G290" s="3"/>
      <c r="H290" s="3"/>
      <c r="I290" s="3"/>
      <c r="J290" s="3"/>
      <c r="K290" s="3"/>
      <c r="L290" s="3"/>
      <c r="M290" s="3"/>
      <c r="N290" s="3"/>
    </row>
    <row r="291" spans="1:14" x14ac:dyDescent="0.2">
      <c r="A291" s="3"/>
      <c r="B291" s="3"/>
      <c r="C291" s="3"/>
      <c r="D291" s="3"/>
      <c r="E291" s="3"/>
      <c r="F291" s="8"/>
      <c r="G291" s="3"/>
      <c r="H291" s="3"/>
      <c r="I291" s="3"/>
      <c r="J291" s="3"/>
      <c r="K291" s="3"/>
      <c r="L291" s="3"/>
      <c r="M291" s="3"/>
      <c r="N291" s="3"/>
    </row>
    <row r="292" spans="1:14" x14ac:dyDescent="0.2">
      <c r="A292" s="3"/>
      <c r="B292" s="3"/>
      <c r="C292" s="3"/>
      <c r="D292" s="3"/>
      <c r="E292" s="3"/>
      <c r="F292" s="8"/>
      <c r="G292" s="3"/>
      <c r="H292" s="3"/>
      <c r="I292" s="3"/>
      <c r="J292" s="3"/>
      <c r="K292" s="3"/>
      <c r="L292" s="3"/>
      <c r="M292" s="3"/>
      <c r="N292" s="3"/>
    </row>
    <row r="293" spans="1:14" x14ac:dyDescent="0.2">
      <c r="A293" s="3"/>
      <c r="B293" s="3"/>
      <c r="C293" s="3"/>
      <c r="D293" s="3"/>
      <c r="E293" s="3"/>
      <c r="F293" s="8"/>
      <c r="G293" s="3"/>
      <c r="H293" s="3"/>
      <c r="I293" s="3"/>
      <c r="J293" s="3"/>
      <c r="K293" s="3"/>
      <c r="L293" s="3"/>
      <c r="M293" s="3"/>
      <c r="N293" s="3"/>
    </row>
    <row r="294" spans="1:14" x14ac:dyDescent="0.2">
      <c r="A294" s="3"/>
      <c r="B294" s="3"/>
      <c r="C294" s="3"/>
      <c r="D294" s="3"/>
      <c r="E294" s="3"/>
      <c r="F294" s="8"/>
      <c r="G294" s="3"/>
      <c r="H294" s="3"/>
      <c r="I294" s="3"/>
      <c r="J294" s="3"/>
      <c r="K294" s="3"/>
      <c r="L294" s="3"/>
      <c r="M294" s="3"/>
      <c r="N294" s="3"/>
    </row>
    <row r="295" spans="1:14" x14ac:dyDescent="0.2">
      <c r="A295" s="3"/>
      <c r="B295" s="3"/>
      <c r="C295" s="3"/>
      <c r="D295" s="3"/>
      <c r="E295" s="3"/>
      <c r="F295" s="8"/>
      <c r="G295" s="3"/>
      <c r="H295" s="3"/>
      <c r="I295" s="3"/>
      <c r="J295" s="3"/>
      <c r="K295" s="3"/>
      <c r="L295" s="3"/>
      <c r="M295" s="3"/>
      <c r="N295" s="3"/>
    </row>
    <row r="296" spans="1:14" x14ac:dyDescent="0.2">
      <c r="A296" s="3"/>
      <c r="B296" s="3"/>
      <c r="C296" s="3"/>
      <c r="D296" s="3"/>
      <c r="E296" s="3"/>
      <c r="F296" s="8"/>
      <c r="G296" s="3"/>
      <c r="H296" s="3"/>
      <c r="I296" s="3"/>
      <c r="J296" s="3"/>
      <c r="K296" s="3"/>
      <c r="L296" s="3"/>
      <c r="M296" s="3"/>
      <c r="N296" s="3"/>
    </row>
    <row r="297" spans="1:14" x14ac:dyDescent="0.2">
      <c r="A297" s="3"/>
      <c r="B297" s="3"/>
      <c r="C297" s="3"/>
      <c r="D297" s="3"/>
      <c r="E297" s="3"/>
      <c r="F297" s="8"/>
      <c r="G297" s="3"/>
      <c r="H297" s="3"/>
      <c r="I297" s="3"/>
      <c r="J297" s="3"/>
      <c r="K297" s="3"/>
      <c r="L297" s="3"/>
      <c r="M297" s="3"/>
      <c r="N297" s="3"/>
    </row>
    <row r="298" spans="1:14" x14ac:dyDescent="0.2">
      <c r="A298" s="3"/>
      <c r="B298" s="3"/>
      <c r="C298" s="3"/>
      <c r="D298" s="3"/>
      <c r="E298" s="3"/>
      <c r="F298" s="8"/>
      <c r="G298" s="3"/>
      <c r="H298" s="3"/>
      <c r="I298" s="3"/>
      <c r="J298" s="3"/>
      <c r="K298" s="3"/>
      <c r="L298" s="3"/>
      <c r="M298" s="3"/>
      <c r="N298" s="3"/>
    </row>
    <row r="299" spans="1:14" x14ac:dyDescent="0.2">
      <c r="A299" s="3"/>
      <c r="B299" s="3"/>
      <c r="C299" s="3"/>
      <c r="D299" s="3"/>
      <c r="E299" s="3"/>
      <c r="F299" s="8"/>
      <c r="G299" s="3"/>
      <c r="H299" s="3"/>
      <c r="I299" s="3"/>
      <c r="J299" s="3"/>
      <c r="K299" s="3"/>
      <c r="L299" s="3"/>
      <c r="M299" s="3"/>
      <c r="N299" s="3"/>
    </row>
    <row r="300" spans="1:14" x14ac:dyDescent="0.2">
      <c r="A300" s="3"/>
      <c r="B300" s="3"/>
      <c r="C300" s="3"/>
      <c r="D300" s="3"/>
      <c r="E300" s="3"/>
      <c r="F300" s="8"/>
      <c r="G300" s="3"/>
      <c r="H300" s="3"/>
      <c r="I300" s="3"/>
      <c r="J300" s="3"/>
      <c r="K300" s="3"/>
      <c r="L300" s="3"/>
      <c r="M300" s="3"/>
      <c r="N300" s="3"/>
    </row>
    <row r="301" spans="1:14" x14ac:dyDescent="0.2">
      <c r="A301" s="3"/>
      <c r="B301" s="3"/>
      <c r="C301" s="3"/>
      <c r="D301" s="3"/>
      <c r="E301" s="3"/>
      <c r="F301" s="8"/>
      <c r="G301" s="3"/>
      <c r="H301" s="3"/>
      <c r="I301" s="3"/>
      <c r="J301" s="3"/>
      <c r="K301" s="3"/>
      <c r="L301" s="3"/>
      <c r="M301" s="3"/>
      <c r="N301" s="3"/>
    </row>
    <row r="302" spans="1:14" x14ac:dyDescent="0.2">
      <c r="A302" s="3"/>
      <c r="B302" s="3"/>
      <c r="C302" s="3"/>
      <c r="D302" s="3"/>
      <c r="E302" s="3"/>
      <c r="F302" s="8"/>
      <c r="G302" s="3"/>
      <c r="H302" s="3"/>
      <c r="I302" s="3"/>
      <c r="J302" s="3"/>
      <c r="K302" s="3"/>
      <c r="L302" s="3"/>
      <c r="M302" s="3"/>
      <c r="N302" s="3"/>
    </row>
    <row r="303" spans="1:14" x14ac:dyDescent="0.2">
      <c r="A303" s="3"/>
      <c r="B303" s="3"/>
      <c r="C303" s="3"/>
      <c r="D303" s="3"/>
      <c r="E303" s="3"/>
      <c r="F303" s="8"/>
      <c r="G303" s="3"/>
      <c r="H303" s="3"/>
      <c r="I303" s="3"/>
      <c r="J303" s="3"/>
      <c r="K303" s="3"/>
      <c r="L303" s="3"/>
      <c r="M303" s="3"/>
      <c r="N303" s="3"/>
    </row>
    <row r="304" spans="1:14" x14ac:dyDescent="0.2">
      <c r="A304" s="3"/>
      <c r="B304" s="3"/>
      <c r="C304" s="3"/>
      <c r="D304" s="3"/>
      <c r="E304" s="3"/>
      <c r="F304" s="8"/>
      <c r="G304" s="3"/>
      <c r="H304" s="3"/>
      <c r="I304" s="3"/>
      <c r="J304" s="3"/>
      <c r="K304" s="3"/>
      <c r="L304" s="3"/>
      <c r="M304" s="3"/>
      <c r="N304" s="3"/>
    </row>
    <row r="305" spans="1:14" x14ac:dyDescent="0.2">
      <c r="A305" s="3"/>
      <c r="B305" s="3"/>
      <c r="C305" s="3"/>
      <c r="D305" s="3"/>
      <c r="E305" s="3"/>
      <c r="F305" s="8"/>
      <c r="G305" s="3"/>
      <c r="H305" s="3"/>
      <c r="I305" s="3"/>
      <c r="J305" s="3"/>
      <c r="K305" s="3"/>
      <c r="L305" s="3"/>
      <c r="M305" s="3"/>
      <c r="N305" s="3"/>
    </row>
    <row r="306" spans="1:14" x14ac:dyDescent="0.2">
      <c r="A306" s="3"/>
      <c r="B306" s="3"/>
      <c r="C306" s="3"/>
      <c r="D306" s="3"/>
      <c r="E306" s="3"/>
      <c r="F306" s="8"/>
      <c r="G306" s="3"/>
      <c r="H306" s="3"/>
      <c r="I306" s="3"/>
      <c r="J306" s="3"/>
      <c r="K306" s="3"/>
      <c r="L306" s="3"/>
      <c r="M306" s="3"/>
      <c r="N306" s="3"/>
    </row>
    <row r="307" spans="1:14" x14ac:dyDescent="0.2">
      <c r="A307" s="3"/>
      <c r="B307" s="3"/>
      <c r="C307" s="3"/>
      <c r="D307" s="3"/>
      <c r="E307" s="3"/>
      <c r="F307" s="8"/>
      <c r="G307" s="3"/>
      <c r="H307" s="3"/>
      <c r="I307" s="3"/>
      <c r="J307" s="3"/>
      <c r="K307" s="3"/>
      <c r="L307" s="3"/>
      <c r="M307" s="3"/>
      <c r="N307" s="3"/>
    </row>
    <row r="308" spans="1:14" x14ac:dyDescent="0.2">
      <c r="A308" s="3"/>
      <c r="B308" s="3"/>
      <c r="C308" s="3"/>
      <c r="D308" s="3"/>
      <c r="E308" s="3"/>
      <c r="F308" s="8"/>
      <c r="G308" s="3"/>
      <c r="H308" s="3"/>
      <c r="I308" s="3"/>
      <c r="J308" s="3"/>
      <c r="K308" s="3"/>
      <c r="L308" s="3"/>
      <c r="M308" s="3"/>
      <c r="N308" s="3"/>
    </row>
    <row r="309" spans="1:14" x14ac:dyDescent="0.2">
      <c r="A309" s="3"/>
      <c r="B309" s="3"/>
      <c r="C309" s="3"/>
      <c r="D309" s="3"/>
      <c r="E309" s="3"/>
      <c r="F309" s="8"/>
      <c r="G309" s="3"/>
      <c r="H309" s="3"/>
      <c r="I309" s="3"/>
      <c r="J309" s="3"/>
      <c r="K309" s="3"/>
      <c r="L309" s="3"/>
      <c r="M309" s="3"/>
      <c r="N309" s="3"/>
    </row>
    <row r="310" spans="1:14" x14ac:dyDescent="0.2">
      <c r="A310" s="3"/>
      <c r="B310" s="3"/>
      <c r="C310" s="3"/>
      <c r="D310" s="3"/>
      <c r="E310" s="3"/>
      <c r="F310" s="8"/>
      <c r="G310" s="3"/>
      <c r="H310" s="3"/>
      <c r="I310" s="3"/>
      <c r="J310" s="3"/>
      <c r="K310" s="3"/>
      <c r="L310" s="3"/>
      <c r="M310" s="3"/>
      <c r="N310" s="3"/>
    </row>
    <row r="311" spans="1:14" x14ac:dyDescent="0.2">
      <c r="A311" s="3"/>
      <c r="B311" s="3"/>
      <c r="C311" s="3"/>
      <c r="D311" s="3"/>
      <c r="E311" s="3"/>
      <c r="F311" s="8"/>
      <c r="G311" s="3"/>
      <c r="H311" s="3"/>
      <c r="I311" s="3"/>
      <c r="J311" s="3"/>
      <c r="K311" s="3"/>
      <c r="L311" s="3"/>
      <c r="M311" s="3"/>
      <c r="N311" s="3"/>
    </row>
    <row r="312" spans="1:14" x14ac:dyDescent="0.2">
      <c r="A312" s="3"/>
      <c r="B312" s="3"/>
      <c r="C312" s="3"/>
      <c r="D312" s="3"/>
      <c r="E312" s="3"/>
      <c r="F312" s="8"/>
      <c r="G312" s="3"/>
      <c r="H312" s="3"/>
      <c r="I312" s="3"/>
      <c r="J312" s="3"/>
      <c r="K312" s="3"/>
      <c r="L312" s="3"/>
      <c r="M312" s="3"/>
      <c r="N312" s="3"/>
    </row>
    <row r="313" spans="1:14" x14ac:dyDescent="0.2">
      <c r="A313" s="3"/>
      <c r="B313" s="3"/>
      <c r="C313" s="3"/>
      <c r="D313" s="3"/>
      <c r="E313" s="3"/>
      <c r="F313" s="8"/>
      <c r="G313" s="3"/>
      <c r="H313" s="3"/>
      <c r="I313" s="3"/>
      <c r="J313" s="3"/>
      <c r="K313" s="3"/>
      <c r="L313" s="3"/>
      <c r="M313" s="3"/>
      <c r="N313" s="3"/>
    </row>
    <row r="314" spans="1:14" x14ac:dyDescent="0.2">
      <c r="A314" s="3"/>
      <c r="B314" s="3"/>
      <c r="C314" s="3"/>
      <c r="D314" s="3"/>
      <c r="E314" s="3"/>
      <c r="F314" s="8"/>
      <c r="G314" s="3"/>
      <c r="H314" s="3"/>
      <c r="I314" s="3"/>
      <c r="J314" s="3"/>
      <c r="K314" s="3"/>
      <c r="L314" s="3"/>
      <c r="M314" s="3"/>
      <c r="N314" s="3"/>
    </row>
    <row r="315" spans="1:14" x14ac:dyDescent="0.2">
      <c r="A315" s="3"/>
      <c r="B315" s="3"/>
      <c r="C315" s="3"/>
      <c r="D315" s="3"/>
      <c r="E315" s="3"/>
      <c r="F315" s="8"/>
      <c r="G315" s="3"/>
      <c r="H315" s="3"/>
      <c r="I315" s="3"/>
      <c r="J315" s="3"/>
      <c r="K315" s="3"/>
      <c r="L315" s="3"/>
      <c r="M315" s="3"/>
      <c r="N315" s="3"/>
    </row>
    <row r="316" spans="1:14" x14ac:dyDescent="0.2">
      <c r="A316" s="3"/>
      <c r="B316" s="3"/>
      <c r="C316" s="3"/>
      <c r="D316" s="3"/>
      <c r="E316" s="3"/>
      <c r="F316" s="8"/>
      <c r="G316" s="3"/>
      <c r="H316" s="3"/>
      <c r="I316" s="3"/>
      <c r="J316" s="3"/>
      <c r="K316" s="3"/>
      <c r="L316" s="3"/>
      <c r="M316" s="3"/>
      <c r="N316" s="3"/>
    </row>
    <row r="317" spans="1:14" x14ac:dyDescent="0.2">
      <c r="A317" s="3"/>
      <c r="B317" s="3"/>
      <c r="C317" s="3"/>
      <c r="D317" s="3"/>
      <c r="E317" s="3"/>
      <c r="F317" s="8"/>
      <c r="G317" s="3"/>
      <c r="H317" s="3"/>
      <c r="I317" s="3"/>
      <c r="J317" s="3"/>
      <c r="K317" s="3"/>
      <c r="L317" s="3"/>
      <c r="M317" s="3"/>
      <c r="N317" s="3"/>
    </row>
    <row r="318" spans="1:14" x14ac:dyDescent="0.2">
      <c r="A318" s="3"/>
      <c r="B318" s="3"/>
      <c r="C318" s="3"/>
      <c r="D318" s="3"/>
      <c r="E318" s="3"/>
      <c r="F318" s="8"/>
      <c r="G318" s="3"/>
      <c r="H318" s="3"/>
      <c r="I318" s="3"/>
      <c r="J318" s="3"/>
      <c r="K318" s="3"/>
      <c r="L318" s="3"/>
      <c r="M318" s="3"/>
      <c r="N318" s="3"/>
    </row>
    <row r="319" spans="1:14" x14ac:dyDescent="0.2">
      <c r="A319" s="3"/>
      <c r="B319" s="3"/>
      <c r="C319" s="3"/>
      <c r="D319" s="3"/>
      <c r="E319" s="3"/>
      <c r="F319" s="8"/>
      <c r="G319" s="3"/>
      <c r="H319" s="3"/>
      <c r="I319" s="3"/>
      <c r="J319" s="3"/>
      <c r="K319" s="3"/>
      <c r="L319" s="3"/>
      <c r="M319" s="3"/>
      <c r="N319" s="3"/>
    </row>
    <row r="320" spans="1:14" x14ac:dyDescent="0.2">
      <c r="A320" s="3"/>
      <c r="B320" s="3"/>
      <c r="C320" s="3"/>
      <c r="D320" s="3"/>
      <c r="E320" s="3"/>
      <c r="F320" s="8"/>
      <c r="G320" s="3"/>
      <c r="H320" s="3"/>
      <c r="I320" s="3"/>
      <c r="J320" s="3"/>
      <c r="K320" s="3"/>
      <c r="L320" s="3"/>
      <c r="M320" s="3"/>
      <c r="N320" s="3"/>
    </row>
    <row r="321" spans="1:14" x14ac:dyDescent="0.2">
      <c r="A321" s="3"/>
      <c r="B321" s="3"/>
      <c r="C321" s="3"/>
      <c r="D321" s="3"/>
      <c r="E321" s="3"/>
      <c r="F321" s="8"/>
      <c r="G321" s="3"/>
      <c r="H321" s="3"/>
      <c r="I321" s="3"/>
      <c r="J321" s="3"/>
      <c r="K321" s="3"/>
      <c r="L321" s="3"/>
      <c r="M321" s="3"/>
      <c r="N321" s="3"/>
    </row>
    <row r="322" spans="1:14" x14ac:dyDescent="0.2">
      <c r="A322" s="3"/>
      <c r="B322" s="3"/>
      <c r="C322" s="3"/>
      <c r="D322" s="3"/>
      <c r="E322" s="3"/>
      <c r="F322" s="8"/>
      <c r="G322" s="3"/>
      <c r="H322" s="3"/>
      <c r="I322" s="3"/>
      <c r="J322" s="3"/>
      <c r="K322" s="3"/>
      <c r="L322" s="3"/>
      <c r="M322" s="3"/>
      <c r="N322" s="3"/>
    </row>
    <row r="323" spans="1:14" x14ac:dyDescent="0.2">
      <c r="A323" s="3"/>
      <c r="B323" s="3"/>
      <c r="C323" s="3"/>
      <c r="D323" s="3"/>
      <c r="E323" s="3"/>
      <c r="F323" s="8"/>
      <c r="G323" s="3"/>
      <c r="H323" s="3"/>
      <c r="I323" s="3"/>
      <c r="J323" s="3"/>
      <c r="K323" s="3"/>
      <c r="L323" s="3"/>
      <c r="M323" s="3"/>
      <c r="N323" s="3"/>
    </row>
    <row r="324" spans="1:14" x14ac:dyDescent="0.2">
      <c r="A324" s="3"/>
      <c r="B324" s="3"/>
      <c r="C324" s="3"/>
      <c r="D324" s="3"/>
      <c r="E324" s="3"/>
      <c r="F324" s="8"/>
      <c r="G324" s="3"/>
      <c r="H324" s="3"/>
      <c r="I324" s="3"/>
      <c r="J324" s="3"/>
      <c r="K324" s="3"/>
      <c r="L324" s="3"/>
      <c r="M324" s="3"/>
      <c r="N324" s="3"/>
    </row>
    <row r="325" spans="1:14" x14ac:dyDescent="0.2">
      <c r="A325" s="3"/>
      <c r="B325" s="3"/>
      <c r="C325" s="3"/>
      <c r="D325" s="3"/>
      <c r="E325" s="3"/>
      <c r="F325" s="8"/>
      <c r="G325" s="3"/>
      <c r="H325" s="3"/>
      <c r="I325" s="3"/>
      <c r="J325" s="3"/>
      <c r="K325" s="3"/>
      <c r="L325" s="3"/>
      <c r="M325" s="3"/>
      <c r="N325" s="3"/>
    </row>
    <row r="326" spans="1:14" x14ac:dyDescent="0.2">
      <c r="A326" s="3"/>
      <c r="B326" s="3"/>
      <c r="C326" s="3"/>
      <c r="D326" s="3"/>
      <c r="E326" s="3"/>
      <c r="F326" s="8"/>
      <c r="G326" s="3"/>
      <c r="H326" s="3"/>
      <c r="I326" s="3"/>
      <c r="J326" s="3"/>
      <c r="K326" s="3"/>
      <c r="L326" s="3"/>
      <c r="M326" s="3"/>
      <c r="N326" s="3"/>
    </row>
    <row r="327" spans="1:14" x14ac:dyDescent="0.2">
      <c r="A327" s="3"/>
      <c r="B327" s="3"/>
      <c r="C327" s="3"/>
      <c r="D327" s="3"/>
      <c r="E327" s="3"/>
      <c r="F327" s="8"/>
      <c r="G327" s="3"/>
      <c r="H327" s="3"/>
      <c r="I327" s="3"/>
      <c r="J327" s="3"/>
      <c r="K327" s="3"/>
      <c r="L327" s="3"/>
      <c r="M327" s="3"/>
      <c r="N327" s="3"/>
    </row>
    <row r="328" spans="1:14" x14ac:dyDescent="0.2">
      <c r="A328" s="3"/>
      <c r="B328" s="3"/>
      <c r="C328" s="3"/>
      <c r="D328" s="3"/>
      <c r="E328" s="3"/>
      <c r="F328" s="8"/>
      <c r="G328" s="3"/>
      <c r="H328" s="3"/>
      <c r="I328" s="3"/>
      <c r="J328" s="3"/>
      <c r="K328" s="3"/>
      <c r="L328" s="3"/>
      <c r="M328" s="3"/>
      <c r="N328" s="3"/>
    </row>
    <row r="329" spans="1:14" x14ac:dyDescent="0.2">
      <c r="A329" s="3"/>
      <c r="B329" s="3"/>
      <c r="C329" s="3"/>
      <c r="D329" s="3"/>
      <c r="E329" s="3"/>
      <c r="F329" s="8"/>
      <c r="G329" s="3"/>
      <c r="H329" s="3"/>
      <c r="I329" s="3"/>
      <c r="J329" s="3"/>
      <c r="K329" s="3"/>
      <c r="L329" s="3"/>
      <c r="M329" s="3"/>
      <c r="N329" s="3"/>
    </row>
    <row r="330" spans="1:14" x14ac:dyDescent="0.2">
      <c r="A330" s="3"/>
      <c r="B330" s="3"/>
      <c r="C330" s="3"/>
      <c r="D330" s="3"/>
      <c r="E330" s="3"/>
      <c r="F330" s="8"/>
      <c r="G330" s="3"/>
      <c r="H330" s="3"/>
      <c r="I330" s="3"/>
      <c r="J330" s="3"/>
      <c r="K330" s="3"/>
      <c r="L330" s="3"/>
      <c r="M330" s="3"/>
      <c r="N330" s="3"/>
    </row>
    <row r="331" spans="1:14" x14ac:dyDescent="0.2">
      <c r="A331" s="3"/>
      <c r="B331" s="3"/>
      <c r="C331" s="3"/>
      <c r="D331" s="3"/>
      <c r="E331" s="3"/>
      <c r="F331" s="8"/>
      <c r="G331" s="3"/>
      <c r="H331" s="3"/>
      <c r="I331" s="3"/>
      <c r="J331" s="3"/>
      <c r="K331" s="3"/>
      <c r="L331" s="3"/>
      <c r="M331" s="3"/>
      <c r="N331" s="3"/>
    </row>
    <row r="332" spans="1:14" x14ac:dyDescent="0.2">
      <c r="A332" s="3"/>
      <c r="B332" s="3"/>
      <c r="C332" s="3"/>
      <c r="D332" s="3"/>
      <c r="E332" s="3"/>
      <c r="F332" s="8"/>
      <c r="G332" s="3"/>
      <c r="H332" s="3"/>
      <c r="I332" s="3"/>
      <c r="J332" s="3"/>
      <c r="K332" s="3"/>
      <c r="L332" s="3"/>
      <c r="M332" s="3"/>
      <c r="N332" s="3"/>
    </row>
    <row r="333" spans="1:14" x14ac:dyDescent="0.2">
      <c r="A333" s="3"/>
      <c r="B333" s="3"/>
      <c r="C333" s="3"/>
      <c r="D333" s="3"/>
      <c r="E333" s="3"/>
      <c r="F333" s="8"/>
      <c r="G333" s="3"/>
      <c r="H333" s="3"/>
      <c r="I333" s="3"/>
      <c r="J333" s="3"/>
      <c r="K333" s="3"/>
      <c r="L333" s="3"/>
      <c r="M333" s="3"/>
      <c r="N333" s="3"/>
    </row>
    <row r="334" spans="1:14" x14ac:dyDescent="0.2">
      <c r="A334" s="3"/>
      <c r="B334" s="3"/>
      <c r="C334" s="3"/>
      <c r="D334" s="3"/>
      <c r="E334" s="3"/>
      <c r="F334" s="8"/>
      <c r="G334" s="3"/>
      <c r="H334" s="3"/>
      <c r="I334" s="3"/>
      <c r="J334" s="3"/>
      <c r="K334" s="3"/>
      <c r="L334" s="3"/>
      <c r="M334" s="3"/>
      <c r="N334" s="3"/>
    </row>
    <row r="335" spans="1:14" x14ac:dyDescent="0.2">
      <c r="A335" s="3"/>
      <c r="B335" s="3"/>
      <c r="C335" s="3"/>
      <c r="D335" s="3"/>
      <c r="E335" s="3"/>
      <c r="F335" s="8"/>
      <c r="G335" s="3"/>
      <c r="H335" s="3"/>
      <c r="I335" s="3"/>
      <c r="J335" s="3"/>
      <c r="K335" s="3"/>
      <c r="L335" s="3"/>
      <c r="M335" s="3"/>
      <c r="N335" s="3"/>
    </row>
    <row r="336" spans="1:14" x14ac:dyDescent="0.2">
      <c r="A336" s="3"/>
      <c r="B336" s="3"/>
      <c r="C336" s="3"/>
      <c r="D336" s="3"/>
      <c r="E336" s="3"/>
      <c r="F336" s="8"/>
      <c r="G336" s="3"/>
      <c r="H336" s="3"/>
      <c r="I336" s="3"/>
      <c r="J336" s="3"/>
      <c r="K336" s="3"/>
      <c r="L336" s="3"/>
      <c r="M336" s="3"/>
      <c r="N336" s="3"/>
    </row>
    <row r="337" spans="1:14" x14ac:dyDescent="0.2">
      <c r="A337" s="3"/>
      <c r="B337" s="3"/>
      <c r="C337" s="3"/>
      <c r="D337" s="3"/>
      <c r="E337" s="3"/>
      <c r="F337" s="8"/>
      <c r="G337" s="3"/>
      <c r="H337" s="3"/>
      <c r="I337" s="3"/>
      <c r="J337" s="3"/>
      <c r="K337" s="3"/>
      <c r="L337" s="3"/>
      <c r="M337" s="3"/>
      <c r="N337" s="3"/>
    </row>
    <row r="338" spans="1:14" x14ac:dyDescent="0.2">
      <c r="A338" s="3"/>
      <c r="B338" s="3"/>
      <c r="C338" s="3"/>
      <c r="D338" s="3"/>
      <c r="E338" s="3"/>
      <c r="F338" s="8"/>
      <c r="G338" s="3"/>
      <c r="H338" s="3"/>
      <c r="I338" s="3"/>
      <c r="J338" s="3"/>
      <c r="K338" s="3"/>
      <c r="L338" s="3"/>
      <c r="M338" s="3"/>
      <c r="N338" s="3"/>
    </row>
    <row r="339" spans="1:14" x14ac:dyDescent="0.2">
      <c r="A339" s="3"/>
      <c r="B339" s="3"/>
      <c r="C339" s="3"/>
      <c r="D339" s="3"/>
      <c r="E339" s="3"/>
      <c r="F339" s="8"/>
      <c r="G339" s="3"/>
      <c r="H339" s="3"/>
      <c r="I339" s="3"/>
      <c r="J339" s="3"/>
      <c r="K339" s="3"/>
      <c r="L339" s="3"/>
      <c r="M339" s="3"/>
      <c r="N339" s="3"/>
    </row>
    <row r="340" spans="1:14" x14ac:dyDescent="0.2">
      <c r="A340" s="3"/>
      <c r="B340" s="3"/>
      <c r="C340" s="3"/>
      <c r="D340" s="3"/>
      <c r="E340" s="3"/>
      <c r="F340" s="8"/>
      <c r="G340" s="3"/>
      <c r="H340" s="3"/>
      <c r="I340" s="3"/>
      <c r="J340" s="3"/>
      <c r="K340" s="3"/>
      <c r="L340" s="3"/>
      <c r="M340" s="3"/>
      <c r="N340" s="3"/>
    </row>
    <row r="341" spans="1:14" x14ac:dyDescent="0.2">
      <c r="A341" s="3"/>
      <c r="B341" s="3"/>
      <c r="C341" s="3"/>
      <c r="D341" s="3"/>
      <c r="E341" s="3"/>
      <c r="F341" s="8"/>
      <c r="G341" s="3"/>
      <c r="H341" s="3"/>
      <c r="I341" s="3"/>
      <c r="J341" s="3"/>
      <c r="K341" s="3"/>
      <c r="L341" s="3"/>
      <c r="M341" s="3"/>
      <c r="N341" s="3"/>
    </row>
    <row r="342" spans="1:14" x14ac:dyDescent="0.2">
      <c r="A342" s="3"/>
      <c r="B342" s="3"/>
      <c r="C342" s="3"/>
      <c r="D342" s="3"/>
      <c r="E342" s="3"/>
      <c r="F342" s="8"/>
      <c r="G342" s="3"/>
      <c r="H342" s="3"/>
      <c r="I342" s="3"/>
      <c r="J342" s="3"/>
      <c r="K342" s="3"/>
      <c r="L342" s="3"/>
      <c r="M342" s="3"/>
      <c r="N342" s="3"/>
    </row>
    <row r="343" spans="1:14" x14ac:dyDescent="0.2">
      <c r="A343" s="3"/>
      <c r="B343" s="3"/>
      <c r="C343" s="3"/>
      <c r="D343" s="3"/>
      <c r="E343" s="3"/>
      <c r="F343" s="8"/>
      <c r="G343" s="3"/>
      <c r="H343" s="3"/>
      <c r="I343" s="3"/>
      <c r="J343" s="3"/>
      <c r="K343" s="3"/>
      <c r="L343" s="3"/>
      <c r="M343" s="3"/>
      <c r="N343" s="3"/>
    </row>
    <row r="344" spans="1:14" x14ac:dyDescent="0.2">
      <c r="G344" s="3"/>
      <c r="H344" s="3"/>
      <c r="I344" s="3"/>
      <c r="J344" s="3"/>
      <c r="K344" s="3"/>
      <c r="L344" s="3"/>
      <c r="M344" s="3"/>
    </row>
  </sheetData>
  <sortState xmlns:xlrd2="http://schemas.microsoft.com/office/spreadsheetml/2017/richdata2" ref="A2:Q344">
    <sortCondition descending="1" ref="J2:J3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1CEF-1343-1A42-98A3-F3D41354956C}">
  <dimension ref="A1:U18"/>
  <sheetViews>
    <sheetView workbookViewId="0">
      <selection activeCell="D28" sqref="D28"/>
    </sheetView>
  </sheetViews>
  <sheetFormatPr baseColWidth="10" defaultRowHeight="16" x14ac:dyDescent="0.2"/>
  <cols>
    <col min="1" max="1" width="20.5" customWidth="1"/>
    <col min="3" max="3" width="8.1640625" customWidth="1"/>
  </cols>
  <sheetData>
    <row r="1" spans="1:21" x14ac:dyDescent="0.2">
      <c r="A1" s="25" t="s">
        <v>219</v>
      </c>
      <c r="B1" s="143" t="s">
        <v>142</v>
      </c>
      <c r="C1" s="143"/>
      <c r="D1" s="143"/>
      <c r="E1" s="143"/>
      <c r="F1" s="143"/>
      <c r="G1" s="143"/>
      <c r="H1" s="143"/>
      <c r="I1" s="143"/>
      <c r="J1" s="143"/>
      <c r="K1" s="143"/>
      <c r="L1" s="144" t="s">
        <v>218</v>
      </c>
      <c r="M1" s="144"/>
      <c r="N1" s="144"/>
      <c r="O1" s="144"/>
      <c r="P1" s="144"/>
      <c r="Q1" s="144"/>
      <c r="R1" s="144"/>
      <c r="S1" s="144"/>
      <c r="T1" s="144"/>
      <c r="U1" s="144"/>
    </row>
    <row r="2" spans="1:21" x14ac:dyDescent="0.2">
      <c r="A2" s="27" t="s">
        <v>210</v>
      </c>
      <c r="B2" s="98">
        <v>94.68419999999999</v>
      </c>
      <c r="C2" s="99">
        <v>94.684799999999996</v>
      </c>
      <c r="D2" s="99">
        <v>94.687799999999996</v>
      </c>
      <c r="E2" s="99">
        <v>94.684699999999992</v>
      </c>
      <c r="F2" s="99">
        <v>94.684699999999992</v>
      </c>
      <c r="G2" s="99">
        <v>94.686400000000006</v>
      </c>
      <c r="H2" s="99">
        <v>94.686899999999994</v>
      </c>
      <c r="I2" s="99">
        <v>94.684699999999992</v>
      </c>
      <c r="J2" s="99">
        <v>94.6858</v>
      </c>
      <c r="K2" s="100">
        <v>94.686099999999996</v>
      </c>
      <c r="L2" s="98">
        <v>90.160499999999999</v>
      </c>
      <c r="M2" s="99">
        <v>90.15809999999999</v>
      </c>
      <c r="N2" s="99">
        <v>90.153099999999995</v>
      </c>
      <c r="O2" s="99">
        <v>90.155200000000008</v>
      </c>
      <c r="P2" s="99">
        <v>90.164599999999993</v>
      </c>
      <c r="Q2" s="99">
        <v>90.159199999999998</v>
      </c>
      <c r="R2" s="99">
        <v>90.161100000000005</v>
      </c>
      <c r="S2" s="99">
        <v>90.163600000000002</v>
      </c>
      <c r="T2" s="99">
        <v>90.159400000000005</v>
      </c>
      <c r="U2" s="100">
        <v>90.172499999999999</v>
      </c>
    </row>
    <row r="3" spans="1:21" x14ac:dyDescent="0.2">
      <c r="A3" s="27" t="s">
        <v>211</v>
      </c>
      <c r="B3" s="101">
        <v>94.732700000000008</v>
      </c>
      <c r="C3" s="24">
        <v>94.687899999999999</v>
      </c>
      <c r="D3" s="24">
        <v>94.702399999999997</v>
      </c>
      <c r="E3" s="24">
        <v>94.755200000000002</v>
      </c>
      <c r="F3" s="24">
        <v>94.599800000000002</v>
      </c>
      <c r="G3" s="24">
        <v>94.676400000000001</v>
      </c>
      <c r="H3" s="24">
        <v>94.731899999999996</v>
      </c>
      <c r="I3" s="24">
        <v>94.694800000000001</v>
      </c>
      <c r="J3" s="24">
        <v>94.692399999999992</v>
      </c>
      <c r="K3" s="102">
        <v>94.6828</v>
      </c>
      <c r="L3" s="101">
        <v>90.171199999999999</v>
      </c>
      <c r="M3" s="24">
        <v>90.114099999999993</v>
      </c>
      <c r="N3" s="24">
        <v>90.194900000000004</v>
      </c>
      <c r="O3" s="24">
        <v>90.093400000000003</v>
      </c>
      <c r="P3" s="24">
        <v>90.159000000000006</v>
      </c>
      <c r="Q3" s="24">
        <v>90.172200000000004</v>
      </c>
      <c r="R3" s="24">
        <v>90.128100000000003</v>
      </c>
      <c r="S3" s="24">
        <v>90.201499999999996</v>
      </c>
      <c r="T3" s="24">
        <v>90.136200000000002</v>
      </c>
      <c r="U3" s="102">
        <v>90.159400000000005</v>
      </c>
    </row>
    <row r="4" spans="1:21" x14ac:dyDescent="0.2">
      <c r="A4" s="27" t="s">
        <v>212</v>
      </c>
      <c r="B4" s="101">
        <v>94.732700000000008</v>
      </c>
      <c r="C4" s="24">
        <v>94.687899999999999</v>
      </c>
      <c r="D4" s="24">
        <v>94.702399999999997</v>
      </c>
      <c r="E4" s="24">
        <v>94.755200000000002</v>
      </c>
      <c r="F4" s="24">
        <v>94.599800000000002</v>
      </c>
      <c r="G4" s="24">
        <v>94.676400000000001</v>
      </c>
      <c r="H4" s="24">
        <v>94.731899999999996</v>
      </c>
      <c r="I4" s="24">
        <v>94.694800000000001</v>
      </c>
      <c r="J4" s="24">
        <v>94.692399999999992</v>
      </c>
      <c r="K4" s="102">
        <v>94.6828</v>
      </c>
      <c r="L4" s="101">
        <v>90.123400000000004</v>
      </c>
      <c r="M4" s="24">
        <v>90.2102</v>
      </c>
      <c r="N4" s="24">
        <v>90.095799999999997</v>
      </c>
      <c r="O4" s="24">
        <v>90.141599999999997</v>
      </c>
      <c r="P4" s="24">
        <v>90.128100000000003</v>
      </c>
      <c r="Q4" s="24">
        <v>89.997799999999998</v>
      </c>
      <c r="R4" s="24">
        <v>90.137100000000004</v>
      </c>
      <c r="S4" s="24">
        <v>90.216200000000001</v>
      </c>
      <c r="T4" s="24">
        <v>90.374799999999993</v>
      </c>
      <c r="U4" s="102">
        <v>90.234899999999996</v>
      </c>
    </row>
    <row r="5" spans="1:21" x14ac:dyDescent="0.2">
      <c r="A5" s="27" t="s">
        <v>213</v>
      </c>
      <c r="B5" s="101">
        <v>94.771600000000007</v>
      </c>
      <c r="C5" s="24">
        <v>94.745699999999999</v>
      </c>
      <c r="D5" s="24">
        <v>94.757300000000001</v>
      </c>
      <c r="E5" s="24">
        <v>94.563500000000005</v>
      </c>
      <c r="F5" s="24">
        <v>94.696399999999997</v>
      </c>
      <c r="G5" s="24">
        <v>94.723399999999998</v>
      </c>
      <c r="H5" s="24">
        <v>94.941400000000002</v>
      </c>
      <c r="I5" s="24">
        <v>95.006699999999995</v>
      </c>
      <c r="J5" s="24">
        <v>94.623100000000008</v>
      </c>
      <c r="K5" s="102">
        <v>94.838400000000007</v>
      </c>
      <c r="L5" s="101">
        <v>89.915999999999997</v>
      </c>
      <c r="M5" s="24">
        <v>90.633300000000006</v>
      </c>
      <c r="N5" s="24">
        <v>90.270200000000003</v>
      </c>
      <c r="O5" s="24">
        <v>90.513300000000001</v>
      </c>
      <c r="P5" s="24">
        <v>89.971199999999996</v>
      </c>
      <c r="Q5" s="24">
        <v>89.850300000000004</v>
      </c>
      <c r="R5" s="24">
        <v>90.038899999999998</v>
      </c>
      <c r="S5" s="24">
        <v>90.489900000000006</v>
      </c>
      <c r="T5" s="24">
        <v>89.9726</v>
      </c>
      <c r="U5" s="102">
        <v>90.223200000000006</v>
      </c>
    </row>
    <row r="6" spans="1:21" x14ac:dyDescent="0.2">
      <c r="A6" s="27" t="s">
        <v>215</v>
      </c>
      <c r="B6" s="101">
        <v>95.701099999999997</v>
      </c>
      <c r="C6" s="24">
        <v>93.955999999999989</v>
      </c>
      <c r="D6" s="24">
        <v>94.7286</v>
      </c>
      <c r="E6" s="24">
        <v>94.932299999999998</v>
      </c>
      <c r="F6" s="24">
        <v>94.982399999999998</v>
      </c>
      <c r="G6" s="24">
        <v>94.190300000000008</v>
      </c>
      <c r="H6" s="24">
        <v>93.75</v>
      </c>
      <c r="I6" s="24">
        <v>94.309699999999992</v>
      </c>
      <c r="J6" s="24">
        <v>93.847700000000003</v>
      </c>
      <c r="K6" s="102">
        <v>93.522999999999996</v>
      </c>
      <c r="L6" s="101">
        <v>91.829099999999997</v>
      </c>
      <c r="M6" s="24">
        <v>91.087900000000005</v>
      </c>
      <c r="N6" s="24">
        <v>89.105800000000002</v>
      </c>
      <c r="O6" s="24">
        <v>90.104900000000001</v>
      </c>
      <c r="P6" s="24">
        <v>91.652699999999996</v>
      </c>
      <c r="Q6" s="24">
        <v>89.285700000000006</v>
      </c>
      <c r="R6" s="24">
        <v>89.64370000000001</v>
      </c>
      <c r="S6" s="24">
        <v>90.328600000000009</v>
      </c>
      <c r="T6" s="24">
        <v>88.201799999999992</v>
      </c>
      <c r="U6" s="102">
        <v>89.898099999999999</v>
      </c>
    </row>
    <row r="7" spans="1:21" x14ac:dyDescent="0.2">
      <c r="A7" s="27" t="s">
        <v>216</v>
      </c>
      <c r="B7" s="103">
        <v>95.238100000000003</v>
      </c>
      <c r="C7" s="104">
        <v>94.545500000000004</v>
      </c>
      <c r="D7" s="104">
        <v>91.044800000000009</v>
      </c>
      <c r="E7" s="104">
        <v>95.215900000000005</v>
      </c>
      <c r="F7" s="104">
        <v>94.306600000000003</v>
      </c>
      <c r="G7" s="104">
        <v>93.410899999999998</v>
      </c>
      <c r="H7" s="104">
        <v>94.947699999999998</v>
      </c>
      <c r="I7" s="104">
        <v>95.915499999999994</v>
      </c>
      <c r="J7" s="104">
        <v>93.978499999999997</v>
      </c>
      <c r="K7" s="105">
        <v>93.984999999999999</v>
      </c>
      <c r="L7" s="103">
        <v>90.909099999999995</v>
      </c>
      <c r="M7" s="104">
        <v>87.5</v>
      </c>
      <c r="N7" s="104">
        <v>90.1554</v>
      </c>
      <c r="O7" s="104">
        <v>92.363600000000005</v>
      </c>
      <c r="P7" s="104">
        <v>93.630600000000001</v>
      </c>
      <c r="Q7" s="104">
        <v>92.244900000000001</v>
      </c>
      <c r="R7" s="104">
        <v>85.263199999999998</v>
      </c>
      <c r="S7" s="104">
        <v>92.741900000000001</v>
      </c>
      <c r="T7" s="104">
        <v>92.6554</v>
      </c>
      <c r="U7" s="105">
        <v>85.925899999999999</v>
      </c>
    </row>
    <row r="9" spans="1:21" x14ac:dyDescent="0.2">
      <c r="A9" s="68" t="s">
        <v>285</v>
      </c>
    </row>
    <row r="10" spans="1:21" x14ac:dyDescent="0.2">
      <c r="A10" s="63"/>
      <c r="B10" s="145" t="s">
        <v>142</v>
      </c>
      <c r="C10" s="145"/>
      <c r="D10" s="64"/>
      <c r="E10" s="145" t="s">
        <v>218</v>
      </c>
      <c r="F10" s="145"/>
    </row>
    <row r="11" spans="1:21" x14ac:dyDescent="0.2">
      <c r="A11" s="66" t="s">
        <v>284</v>
      </c>
      <c r="B11" s="67" t="s">
        <v>262</v>
      </c>
      <c r="C11" s="67" t="s">
        <v>263</v>
      </c>
      <c r="D11" s="67"/>
      <c r="E11" s="67" t="s">
        <v>262</v>
      </c>
      <c r="F11" s="67" t="s">
        <v>263</v>
      </c>
    </row>
    <row r="12" spans="1:21" x14ac:dyDescent="0.2">
      <c r="A12" s="31" t="s">
        <v>210</v>
      </c>
      <c r="B12" s="65">
        <f>AVERAGE(B2:K2)</f>
        <v>94.685610000000011</v>
      </c>
      <c r="C12" s="65">
        <f>STDEV(B2:K2)</f>
        <v>1.1779926428769573E-3</v>
      </c>
      <c r="D12" s="65"/>
      <c r="E12" s="65">
        <f>AVERAGE(L2:U2)</f>
        <v>90.160730000000001</v>
      </c>
      <c r="F12" s="65">
        <f>STDEV(L2:U2)</f>
        <v>5.3930098790521174E-3</v>
      </c>
    </row>
    <row r="13" spans="1:21" x14ac:dyDescent="0.2">
      <c r="A13" s="31" t="s">
        <v>211</v>
      </c>
      <c r="B13" s="65">
        <f t="shared" ref="B13:B17" si="0">AVERAGE(B3:K3)</f>
        <v>94.695630000000008</v>
      </c>
      <c r="C13" s="65">
        <f t="shared" ref="C13:C17" si="1">STDEV(B3:K3)</f>
        <v>4.2259490715762037E-2</v>
      </c>
      <c r="D13" s="65"/>
      <c r="E13" s="65">
        <f t="shared" ref="E13:E17" si="2">AVERAGE(L3:U3)</f>
        <v>90.153000000000006</v>
      </c>
      <c r="F13" s="65">
        <f t="shared" ref="F13:F17" si="3">STDEV(L3:U3)</f>
        <v>3.4724823013708037E-2</v>
      </c>
    </row>
    <row r="14" spans="1:21" x14ac:dyDescent="0.2">
      <c r="A14" s="31" t="s">
        <v>212</v>
      </c>
      <c r="B14" s="65">
        <f t="shared" si="0"/>
        <v>94.695630000000008</v>
      </c>
      <c r="C14" s="65">
        <f t="shared" si="1"/>
        <v>4.2259490715762037E-2</v>
      </c>
      <c r="D14" s="65"/>
      <c r="E14" s="65">
        <f t="shared" si="2"/>
        <v>90.165989999999994</v>
      </c>
      <c r="F14" s="65">
        <f t="shared" si="3"/>
        <v>0.10039884295481875</v>
      </c>
    </row>
    <row r="15" spans="1:21" x14ac:dyDescent="0.2">
      <c r="A15" s="31" t="s">
        <v>213</v>
      </c>
      <c r="B15" s="65">
        <f t="shared" si="0"/>
        <v>94.766750000000016</v>
      </c>
      <c r="C15" s="65">
        <f t="shared" si="1"/>
        <v>0.13438853497725484</v>
      </c>
      <c r="D15" s="65"/>
      <c r="E15" s="65">
        <f t="shared" si="2"/>
        <v>90.18789000000001</v>
      </c>
      <c r="F15" s="65">
        <f t="shared" si="3"/>
        <v>0.28025921513246965</v>
      </c>
    </row>
    <row r="16" spans="1:21" x14ac:dyDescent="0.2">
      <c r="A16" s="31" t="s">
        <v>215</v>
      </c>
      <c r="B16" s="65">
        <f t="shared" si="0"/>
        <v>94.392110000000002</v>
      </c>
      <c r="C16" s="65">
        <f t="shared" si="1"/>
        <v>0.68057803610035938</v>
      </c>
      <c r="D16" s="65"/>
      <c r="E16" s="65">
        <f t="shared" si="2"/>
        <v>90.113829999999993</v>
      </c>
      <c r="F16" s="65">
        <f t="shared" si="3"/>
        <v>1.1513583504809535</v>
      </c>
    </row>
    <row r="17" spans="1:6" ht="17" thickBot="1" x14ac:dyDescent="0.25">
      <c r="A17" s="32" t="s">
        <v>216</v>
      </c>
      <c r="B17" s="106">
        <f t="shared" si="0"/>
        <v>94.258849999999995</v>
      </c>
      <c r="C17" s="106">
        <f t="shared" si="1"/>
        <v>1.3491171452719219</v>
      </c>
      <c r="D17" s="106"/>
      <c r="E17" s="106">
        <f t="shared" si="2"/>
        <v>90.338999999999999</v>
      </c>
      <c r="F17" s="106">
        <f t="shared" si="3"/>
        <v>3.0434550746004319</v>
      </c>
    </row>
    <row r="18" spans="1:6" ht="17" thickTop="1" x14ac:dyDescent="0.2"/>
  </sheetData>
  <mergeCells count="4">
    <mergeCell ref="B1:K1"/>
    <mergeCell ref="L1:U1"/>
    <mergeCell ref="B10:C10"/>
    <mergeCell ref="E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FA49-A174-FD42-917F-2912017F8268}">
  <dimension ref="A1:G73"/>
  <sheetViews>
    <sheetView workbookViewId="0">
      <selection activeCell="H11" sqref="H11"/>
    </sheetView>
  </sheetViews>
  <sheetFormatPr baseColWidth="10" defaultRowHeight="16" x14ac:dyDescent="0.2"/>
  <cols>
    <col min="1" max="1" width="13.6640625" customWidth="1"/>
    <col min="2" max="2" width="14.5" customWidth="1"/>
    <col min="6" max="6" width="16.1640625" customWidth="1"/>
  </cols>
  <sheetData>
    <row r="1" spans="1:7" x14ac:dyDescent="0.2">
      <c r="A1" t="s">
        <v>300</v>
      </c>
    </row>
    <row r="2" spans="1:7" x14ac:dyDescent="0.2">
      <c r="A2" s="28" t="s">
        <v>237</v>
      </c>
      <c r="E2" s="28" t="s">
        <v>200</v>
      </c>
      <c r="F2" s="131" t="s">
        <v>364</v>
      </c>
      <c r="G2" s="131" t="s">
        <v>363</v>
      </c>
    </row>
    <row r="3" spans="1:7" x14ac:dyDescent="0.2">
      <c r="A3" t="s">
        <v>155</v>
      </c>
      <c r="B3">
        <v>77.687663282547504</v>
      </c>
      <c r="E3" t="s">
        <v>155</v>
      </c>
      <c r="F3">
        <v>268105</v>
      </c>
      <c r="G3">
        <f t="shared" ref="G3:G34" si="0">F3/3000000000*100</f>
        <v>8.9368333333333331E-3</v>
      </c>
    </row>
    <row r="4" spans="1:7" x14ac:dyDescent="0.2">
      <c r="A4" t="s">
        <v>220</v>
      </c>
      <c r="B4">
        <v>90.462730807279996</v>
      </c>
      <c r="E4" t="s">
        <v>220</v>
      </c>
      <c r="F4">
        <v>977027</v>
      </c>
      <c r="G4">
        <f t="shared" si="0"/>
        <v>3.2567566666666665E-2</v>
      </c>
    </row>
    <row r="5" spans="1:7" x14ac:dyDescent="0.2">
      <c r="A5" t="s">
        <v>142</v>
      </c>
      <c r="B5">
        <v>94.430927114968995</v>
      </c>
      <c r="E5" t="s">
        <v>142</v>
      </c>
      <c r="F5">
        <v>304581070</v>
      </c>
      <c r="G5">
        <f t="shared" si="0"/>
        <v>10.152702333333332</v>
      </c>
    </row>
    <row r="6" spans="1:7" x14ac:dyDescent="0.2">
      <c r="A6" t="s">
        <v>221</v>
      </c>
      <c r="B6">
        <v>85.511481058623801</v>
      </c>
      <c r="E6" t="s">
        <v>221</v>
      </c>
      <c r="F6">
        <v>1336141</v>
      </c>
      <c r="G6">
        <f t="shared" si="0"/>
        <v>4.4538033333333331E-2</v>
      </c>
    </row>
    <row r="7" spans="1:7" x14ac:dyDescent="0.2">
      <c r="A7" t="s">
        <v>156</v>
      </c>
      <c r="B7">
        <v>85.806358336722596</v>
      </c>
      <c r="E7" t="s">
        <v>156</v>
      </c>
      <c r="F7">
        <v>12010957</v>
      </c>
      <c r="G7">
        <f t="shared" si="0"/>
        <v>0.40036523333333329</v>
      </c>
    </row>
    <row r="8" spans="1:7" x14ac:dyDescent="0.2">
      <c r="A8" t="s">
        <v>157</v>
      </c>
      <c r="B8">
        <v>83.698195762603603</v>
      </c>
      <c r="E8" t="s">
        <v>157</v>
      </c>
      <c r="F8">
        <v>41660</v>
      </c>
      <c r="G8">
        <f t="shared" si="0"/>
        <v>1.3886666666666667E-3</v>
      </c>
    </row>
    <row r="9" spans="1:7" x14ac:dyDescent="0.2">
      <c r="A9" t="s">
        <v>222</v>
      </c>
      <c r="B9">
        <v>83.989843397863098</v>
      </c>
      <c r="E9" t="s">
        <v>222</v>
      </c>
      <c r="F9">
        <v>21212</v>
      </c>
      <c r="G9">
        <f t="shared" si="0"/>
        <v>7.0706666666666665E-4</v>
      </c>
    </row>
    <row r="10" spans="1:7" x14ac:dyDescent="0.2">
      <c r="A10" t="s">
        <v>152</v>
      </c>
      <c r="B10">
        <v>84.219524091884907</v>
      </c>
      <c r="E10" t="s">
        <v>152</v>
      </c>
      <c r="F10">
        <v>869320</v>
      </c>
      <c r="G10">
        <f t="shared" si="0"/>
        <v>2.8977333333333334E-2</v>
      </c>
    </row>
    <row r="11" spans="1:7" x14ac:dyDescent="0.2">
      <c r="A11" t="s">
        <v>205</v>
      </c>
      <c r="B11">
        <v>84.481962305336594</v>
      </c>
      <c r="E11" t="s">
        <v>205</v>
      </c>
      <c r="F11">
        <v>337158</v>
      </c>
      <c r="G11">
        <f t="shared" si="0"/>
        <v>1.12386E-2</v>
      </c>
    </row>
    <row r="12" spans="1:7" x14ac:dyDescent="0.2">
      <c r="A12" t="s">
        <v>158</v>
      </c>
      <c r="B12">
        <v>86.329994406157795</v>
      </c>
      <c r="E12" t="s">
        <v>158</v>
      </c>
      <c r="F12">
        <v>113929</v>
      </c>
      <c r="G12">
        <f t="shared" si="0"/>
        <v>3.7976333333333331E-3</v>
      </c>
    </row>
    <row r="13" spans="1:7" x14ac:dyDescent="0.2">
      <c r="A13" t="s">
        <v>223</v>
      </c>
      <c r="B13">
        <v>94.871794871794904</v>
      </c>
      <c r="E13" t="s">
        <v>223</v>
      </c>
      <c r="F13">
        <v>370</v>
      </c>
      <c r="G13">
        <f t="shared" si="0"/>
        <v>1.2333333333333333E-5</v>
      </c>
    </row>
    <row r="14" spans="1:7" x14ac:dyDescent="0.2">
      <c r="A14" t="s">
        <v>145</v>
      </c>
      <c r="B14">
        <v>89.177957102226301</v>
      </c>
      <c r="E14" t="s">
        <v>145</v>
      </c>
      <c r="F14">
        <v>85802232</v>
      </c>
      <c r="G14">
        <f t="shared" si="0"/>
        <v>2.8600744000000002</v>
      </c>
    </row>
    <row r="15" spans="1:7" x14ac:dyDescent="0.2">
      <c r="A15" t="s">
        <v>224</v>
      </c>
      <c r="B15">
        <v>84.003008094665503</v>
      </c>
      <c r="E15" t="s">
        <v>224</v>
      </c>
      <c r="F15">
        <v>269446</v>
      </c>
      <c r="G15">
        <f t="shared" si="0"/>
        <v>8.981533333333333E-3</v>
      </c>
    </row>
    <row r="16" spans="1:7" x14ac:dyDescent="0.2">
      <c r="A16" t="s">
        <v>146</v>
      </c>
      <c r="B16">
        <v>88.785723070746201</v>
      </c>
      <c r="E16" t="s">
        <v>146</v>
      </c>
      <c r="F16">
        <v>9110050</v>
      </c>
      <c r="G16">
        <f t="shared" si="0"/>
        <v>0.30366833333333332</v>
      </c>
    </row>
    <row r="17" spans="1:7" x14ac:dyDescent="0.2">
      <c r="A17" t="s">
        <v>147</v>
      </c>
      <c r="B17">
        <v>87.026618769602806</v>
      </c>
      <c r="E17" t="s">
        <v>147</v>
      </c>
      <c r="F17">
        <v>56131225</v>
      </c>
      <c r="G17">
        <f t="shared" si="0"/>
        <v>1.8710408333333335</v>
      </c>
    </row>
    <row r="18" spans="1:7" x14ac:dyDescent="0.2">
      <c r="A18" t="s">
        <v>148</v>
      </c>
      <c r="B18">
        <v>86.780043510448195</v>
      </c>
      <c r="E18" t="s">
        <v>148</v>
      </c>
      <c r="F18">
        <v>110209753</v>
      </c>
      <c r="G18">
        <f t="shared" si="0"/>
        <v>3.6736584333333338</v>
      </c>
    </row>
    <row r="19" spans="1:7" x14ac:dyDescent="0.2">
      <c r="A19" t="s">
        <v>225</v>
      </c>
      <c r="B19">
        <v>85.401374244598401</v>
      </c>
      <c r="E19" t="s">
        <v>225</v>
      </c>
      <c r="F19">
        <v>892992</v>
      </c>
      <c r="G19">
        <f t="shared" si="0"/>
        <v>2.9766399999999998E-2</v>
      </c>
    </row>
    <row r="20" spans="1:7" x14ac:dyDescent="0.2">
      <c r="A20" t="s">
        <v>159</v>
      </c>
      <c r="B20">
        <v>85.1515114501683</v>
      </c>
      <c r="E20" t="s">
        <v>159</v>
      </c>
      <c r="F20">
        <v>3689257</v>
      </c>
      <c r="G20">
        <f t="shared" si="0"/>
        <v>0.12297523333333334</v>
      </c>
    </row>
    <row r="21" spans="1:7" x14ac:dyDescent="0.2">
      <c r="A21" t="s">
        <v>226</v>
      </c>
      <c r="B21">
        <v>85.955665180081198</v>
      </c>
      <c r="E21" t="s">
        <v>226</v>
      </c>
      <c r="F21">
        <v>1343176</v>
      </c>
      <c r="G21">
        <f t="shared" si="0"/>
        <v>4.4772533333333329E-2</v>
      </c>
    </row>
    <row r="22" spans="1:7" x14ac:dyDescent="0.2">
      <c r="A22" t="s">
        <v>160</v>
      </c>
      <c r="B22">
        <v>82.212163406615304</v>
      </c>
      <c r="E22" t="s">
        <v>160</v>
      </c>
      <c r="F22">
        <v>306964</v>
      </c>
      <c r="G22">
        <f t="shared" si="0"/>
        <v>1.0232133333333334E-2</v>
      </c>
    </row>
    <row r="23" spans="1:7" x14ac:dyDescent="0.2">
      <c r="A23" t="s">
        <v>161</v>
      </c>
      <c r="B23">
        <v>85.205570113060602</v>
      </c>
      <c r="E23" t="s">
        <v>161</v>
      </c>
      <c r="F23">
        <v>787727</v>
      </c>
      <c r="G23">
        <f t="shared" si="0"/>
        <v>2.6257566666666666E-2</v>
      </c>
    </row>
    <row r="24" spans="1:7" x14ac:dyDescent="0.2">
      <c r="A24" t="s">
        <v>227</v>
      </c>
      <c r="B24">
        <v>66.559126561389007</v>
      </c>
      <c r="E24" t="s">
        <v>227</v>
      </c>
      <c r="F24">
        <v>30329</v>
      </c>
      <c r="G24">
        <f t="shared" si="0"/>
        <v>1.0109666666666668E-3</v>
      </c>
    </row>
    <row r="25" spans="1:7" x14ac:dyDescent="0.2">
      <c r="A25" t="s">
        <v>162</v>
      </c>
      <c r="B25">
        <v>87.114755665642292</v>
      </c>
      <c r="E25" t="s">
        <v>162</v>
      </c>
      <c r="F25">
        <v>2582481</v>
      </c>
      <c r="G25">
        <f t="shared" si="0"/>
        <v>8.6082699999999998E-2</v>
      </c>
    </row>
    <row r="26" spans="1:7" x14ac:dyDescent="0.2">
      <c r="A26" t="s">
        <v>163</v>
      </c>
      <c r="B26">
        <v>88.222706540012197</v>
      </c>
      <c r="E26" t="s">
        <v>163</v>
      </c>
      <c r="F26">
        <v>46771779</v>
      </c>
      <c r="G26">
        <f t="shared" si="0"/>
        <v>1.5590592999999999</v>
      </c>
    </row>
    <row r="27" spans="1:7" x14ac:dyDescent="0.2">
      <c r="A27" t="s">
        <v>164</v>
      </c>
      <c r="B27">
        <v>95</v>
      </c>
      <c r="E27" t="s">
        <v>164</v>
      </c>
      <c r="F27">
        <v>86</v>
      </c>
      <c r="G27">
        <f t="shared" si="0"/>
        <v>2.8666666666666666E-6</v>
      </c>
    </row>
    <row r="28" spans="1:7" x14ac:dyDescent="0.2">
      <c r="A28" t="s">
        <v>165</v>
      </c>
      <c r="B28">
        <v>84.202996484331706</v>
      </c>
      <c r="E28" t="s">
        <v>165</v>
      </c>
      <c r="F28">
        <v>524861</v>
      </c>
      <c r="G28">
        <f t="shared" si="0"/>
        <v>1.7495366666666665E-2</v>
      </c>
    </row>
    <row r="29" spans="1:7" x14ac:dyDescent="0.2">
      <c r="A29" t="s">
        <v>166</v>
      </c>
      <c r="B29">
        <v>86.354882296646892</v>
      </c>
      <c r="E29" t="s">
        <v>166</v>
      </c>
      <c r="F29">
        <v>11907472</v>
      </c>
      <c r="G29">
        <f t="shared" si="0"/>
        <v>0.3969157333333333</v>
      </c>
    </row>
    <row r="30" spans="1:7" x14ac:dyDescent="0.2">
      <c r="A30" t="s">
        <v>228</v>
      </c>
      <c r="B30">
        <v>85.859290327223107</v>
      </c>
      <c r="E30" t="s">
        <v>228</v>
      </c>
      <c r="F30">
        <v>251951</v>
      </c>
      <c r="G30">
        <f t="shared" si="0"/>
        <v>8.3983666666666672E-3</v>
      </c>
    </row>
    <row r="31" spans="1:7" x14ac:dyDescent="0.2">
      <c r="A31" t="s">
        <v>207</v>
      </c>
      <c r="B31">
        <v>84.375111104581606</v>
      </c>
      <c r="E31" t="s">
        <v>207</v>
      </c>
      <c r="F31">
        <v>233454</v>
      </c>
      <c r="G31">
        <f t="shared" si="0"/>
        <v>7.7818000000000002E-3</v>
      </c>
    </row>
    <row r="32" spans="1:7" x14ac:dyDescent="0.2">
      <c r="A32" t="s">
        <v>167</v>
      </c>
      <c r="B32">
        <v>86.947904865028804</v>
      </c>
      <c r="E32" t="s">
        <v>167</v>
      </c>
      <c r="F32">
        <v>369153</v>
      </c>
      <c r="G32">
        <f t="shared" si="0"/>
        <v>1.2305099999999999E-2</v>
      </c>
    </row>
    <row r="33" spans="1:7" x14ac:dyDescent="0.2">
      <c r="A33" t="s">
        <v>229</v>
      </c>
      <c r="B33">
        <v>86.720677872043197</v>
      </c>
      <c r="E33" t="s">
        <v>229</v>
      </c>
      <c r="F33">
        <v>65516</v>
      </c>
      <c r="G33">
        <f t="shared" si="0"/>
        <v>2.1838666666666668E-3</v>
      </c>
    </row>
    <row r="34" spans="1:7" x14ac:dyDescent="0.2">
      <c r="A34" t="s">
        <v>168</v>
      </c>
      <c r="B34">
        <v>81.548172060592094</v>
      </c>
      <c r="E34" t="s">
        <v>168</v>
      </c>
      <c r="F34">
        <v>20847</v>
      </c>
      <c r="G34">
        <f t="shared" si="0"/>
        <v>6.9490000000000003E-4</v>
      </c>
    </row>
    <row r="35" spans="1:7" x14ac:dyDescent="0.2">
      <c r="A35" t="s">
        <v>170</v>
      </c>
      <c r="B35">
        <v>85.577797919660597</v>
      </c>
      <c r="E35" t="s">
        <v>170</v>
      </c>
      <c r="F35">
        <v>41575</v>
      </c>
      <c r="G35">
        <f t="shared" ref="G35:G66" si="1">F35/3000000000*100</f>
        <v>1.3858333333333333E-3</v>
      </c>
    </row>
    <row r="36" spans="1:7" x14ac:dyDescent="0.2">
      <c r="A36" t="s">
        <v>149</v>
      </c>
      <c r="B36">
        <v>89.547978932358191</v>
      </c>
      <c r="E36" t="s">
        <v>149</v>
      </c>
      <c r="F36">
        <v>511330604</v>
      </c>
      <c r="G36">
        <f t="shared" si="1"/>
        <v>17.044353466666667</v>
      </c>
    </row>
    <row r="37" spans="1:7" x14ac:dyDescent="0.2">
      <c r="A37" t="s">
        <v>171</v>
      </c>
      <c r="B37">
        <v>64.596081243867602</v>
      </c>
      <c r="E37" t="s">
        <v>171</v>
      </c>
      <c r="F37">
        <v>45463</v>
      </c>
      <c r="G37">
        <f t="shared" si="1"/>
        <v>1.5154333333333334E-3</v>
      </c>
    </row>
    <row r="38" spans="1:7" x14ac:dyDescent="0.2">
      <c r="A38" t="s">
        <v>172</v>
      </c>
      <c r="B38">
        <v>86.404161392173791</v>
      </c>
      <c r="E38" t="s">
        <v>172</v>
      </c>
      <c r="F38">
        <v>110461445</v>
      </c>
      <c r="G38">
        <f t="shared" si="1"/>
        <v>3.6820481666666667</v>
      </c>
    </row>
    <row r="39" spans="1:7" x14ac:dyDescent="0.2">
      <c r="A39" t="s">
        <v>173</v>
      </c>
      <c r="B39">
        <v>36.844002135801404</v>
      </c>
      <c r="E39" t="s">
        <v>173</v>
      </c>
      <c r="F39">
        <v>6232511</v>
      </c>
      <c r="G39">
        <f t="shared" si="1"/>
        <v>0.20775036666666669</v>
      </c>
    </row>
    <row r="40" spans="1:7" x14ac:dyDescent="0.2">
      <c r="A40" t="s">
        <v>151</v>
      </c>
      <c r="B40">
        <v>85.9387695414202</v>
      </c>
      <c r="E40" t="s">
        <v>151</v>
      </c>
      <c r="F40">
        <v>1560837</v>
      </c>
      <c r="G40">
        <f t="shared" si="1"/>
        <v>5.2027900000000002E-2</v>
      </c>
    </row>
    <row r="41" spans="1:7" x14ac:dyDescent="0.2">
      <c r="A41" t="s">
        <v>230</v>
      </c>
      <c r="B41">
        <v>87.579023336174004</v>
      </c>
      <c r="E41" t="s">
        <v>230</v>
      </c>
      <c r="F41">
        <v>1587289</v>
      </c>
      <c r="G41">
        <f t="shared" si="1"/>
        <v>5.2909633333333331E-2</v>
      </c>
    </row>
    <row r="42" spans="1:7" x14ac:dyDescent="0.2">
      <c r="A42" t="s">
        <v>174</v>
      </c>
      <c r="B42">
        <v>87.906213571803207</v>
      </c>
      <c r="E42" t="s">
        <v>174</v>
      </c>
      <c r="F42">
        <v>38950</v>
      </c>
      <c r="G42">
        <f t="shared" si="1"/>
        <v>1.2983333333333334E-3</v>
      </c>
    </row>
    <row r="43" spans="1:7" x14ac:dyDescent="0.2">
      <c r="A43" t="s">
        <v>175</v>
      </c>
      <c r="B43">
        <v>84.712130432667394</v>
      </c>
      <c r="E43" t="s">
        <v>175</v>
      </c>
      <c r="F43">
        <v>84181179</v>
      </c>
      <c r="G43">
        <f t="shared" si="1"/>
        <v>2.8060393000000001</v>
      </c>
    </row>
    <row r="44" spans="1:7" x14ac:dyDescent="0.2">
      <c r="A44" t="s">
        <v>176</v>
      </c>
      <c r="B44">
        <v>88.845069119258298</v>
      </c>
      <c r="E44" t="s">
        <v>176</v>
      </c>
      <c r="F44">
        <v>688224</v>
      </c>
      <c r="G44">
        <f t="shared" si="1"/>
        <v>2.2940800000000001E-2</v>
      </c>
    </row>
    <row r="45" spans="1:7" x14ac:dyDescent="0.2">
      <c r="A45" t="s">
        <v>231</v>
      </c>
      <c r="B45">
        <v>87.482440390345701</v>
      </c>
      <c r="E45" t="s">
        <v>231</v>
      </c>
      <c r="F45">
        <v>93605</v>
      </c>
      <c r="G45">
        <f t="shared" si="1"/>
        <v>3.1201666666666669E-3</v>
      </c>
    </row>
    <row r="46" spans="1:7" x14ac:dyDescent="0.2">
      <c r="A46" t="s">
        <v>177</v>
      </c>
      <c r="B46">
        <v>82.036742196935194</v>
      </c>
      <c r="E46" t="s">
        <v>177</v>
      </c>
      <c r="F46">
        <v>97457</v>
      </c>
      <c r="G46">
        <f t="shared" si="1"/>
        <v>3.2485666666666668E-3</v>
      </c>
    </row>
    <row r="47" spans="1:7" x14ac:dyDescent="0.2">
      <c r="A47" t="s">
        <v>178</v>
      </c>
      <c r="B47">
        <v>87.167117616901209</v>
      </c>
      <c r="E47" t="s">
        <v>178</v>
      </c>
      <c r="F47">
        <v>32970</v>
      </c>
      <c r="G47">
        <f t="shared" si="1"/>
        <v>1.0989999999999999E-3</v>
      </c>
    </row>
    <row r="48" spans="1:7" x14ac:dyDescent="0.2">
      <c r="A48" t="s">
        <v>179</v>
      </c>
      <c r="B48">
        <v>90.079071713044101</v>
      </c>
      <c r="E48" t="s">
        <v>179</v>
      </c>
      <c r="F48">
        <v>501178</v>
      </c>
      <c r="G48">
        <f t="shared" si="1"/>
        <v>1.6705933333333332E-2</v>
      </c>
    </row>
    <row r="49" spans="1:7" x14ac:dyDescent="0.2">
      <c r="A49" t="s">
        <v>232</v>
      </c>
      <c r="B49">
        <v>83.247457656578305</v>
      </c>
      <c r="E49" t="s">
        <v>232</v>
      </c>
      <c r="F49">
        <v>41325</v>
      </c>
      <c r="G49">
        <f t="shared" si="1"/>
        <v>1.3775E-3</v>
      </c>
    </row>
    <row r="50" spans="1:7" x14ac:dyDescent="0.2">
      <c r="A50" t="s">
        <v>233</v>
      </c>
      <c r="B50">
        <v>90.287938866956694</v>
      </c>
      <c r="E50" t="s">
        <v>233</v>
      </c>
      <c r="F50">
        <v>111616</v>
      </c>
      <c r="G50">
        <f t="shared" si="1"/>
        <v>3.7205333333333334E-3</v>
      </c>
    </row>
    <row r="51" spans="1:7" x14ac:dyDescent="0.2">
      <c r="A51" t="s">
        <v>180</v>
      </c>
      <c r="B51">
        <v>82.91021986360289</v>
      </c>
      <c r="E51" t="s">
        <v>180</v>
      </c>
      <c r="F51">
        <v>227534</v>
      </c>
      <c r="G51">
        <f t="shared" si="1"/>
        <v>7.584466666666667E-3</v>
      </c>
    </row>
    <row r="52" spans="1:7" x14ac:dyDescent="0.2">
      <c r="A52" t="s">
        <v>181</v>
      </c>
      <c r="B52">
        <v>84.192112291878701</v>
      </c>
      <c r="E52" t="s">
        <v>181</v>
      </c>
      <c r="F52">
        <v>1306733</v>
      </c>
      <c r="G52">
        <f t="shared" si="1"/>
        <v>4.3557766666666664E-2</v>
      </c>
    </row>
    <row r="53" spans="1:7" x14ac:dyDescent="0.2">
      <c r="A53" t="s">
        <v>182</v>
      </c>
      <c r="B53">
        <v>87.050988429574005</v>
      </c>
      <c r="E53" t="s">
        <v>182</v>
      </c>
      <c r="F53">
        <v>3480432</v>
      </c>
      <c r="G53">
        <f t="shared" si="1"/>
        <v>0.11601440000000002</v>
      </c>
    </row>
    <row r="54" spans="1:7" x14ac:dyDescent="0.2">
      <c r="A54" t="s">
        <v>183</v>
      </c>
      <c r="B54">
        <v>88.053642788368208</v>
      </c>
      <c r="E54" t="s">
        <v>183</v>
      </c>
      <c r="F54">
        <v>17163721</v>
      </c>
      <c r="G54">
        <f t="shared" si="1"/>
        <v>0.57212403333333328</v>
      </c>
    </row>
    <row r="55" spans="1:7" x14ac:dyDescent="0.2">
      <c r="A55" t="s">
        <v>184</v>
      </c>
      <c r="B55">
        <v>91.369945996130596</v>
      </c>
      <c r="E55" t="s">
        <v>184</v>
      </c>
      <c r="F55">
        <v>180197</v>
      </c>
      <c r="G55">
        <f t="shared" si="1"/>
        <v>6.0065666666666668E-3</v>
      </c>
    </row>
    <row r="56" spans="1:7" x14ac:dyDescent="0.2">
      <c r="A56" t="s">
        <v>185</v>
      </c>
      <c r="B56">
        <v>60.296468469292698</v>
      </c>
      <c r="E56" t="s">
        <v>185</v>
      </c>
      <c r="F56">
        <v>46249585</v>
      </c>
      <c r="G56">
        <f t="shared" si="1"/>
        <v>1.5416528333333335</v>
      </c>
    </row>
    <row r="57" spans="1:7" x14ac:dyDescent="0.2">
      <c r="A57" t="s">
        <v>186</v>
      </c>
      <c r="B57">
        <v>84.042736642223105</v>
      </c>
      <c r="E57" t="s">
        <v>186</v>
      </c>
      <c r="F57">
        <v>332712</v>
      </c>
      <c r="G57">
        <f t="shared" si="1"/>
        <v>1.10904E-2</v>
      </c>
    </row>
    <row r="58" spans="1:7" x14ac:dyDescent="0.2">
      <c r="A58" t="s">
        <v>187</v>
      </c>
      <c r="B58">
        <v>89.69095650624071</v>
      </c>
      <c r="E58" t="s">
        <v>187</v>
      </c>
      <c r="F58">
        <v>254598</v>
      </c>
      <c r="G58">
        <f t="shared" si="1"/>
        <v>8.4866000000000004E-3</v>
      </c>
    </row>
    <row r="59" spans="1:7" x14ac:dyDescent="0.2">
      <c r="A59" t="s">
        <v>234</v>
      </c>
      <c r="B59">
        <v>98.256610287613199</v>
      </c>
      <c r="E59" t="s">
        <v>234</v>
      </c>
      <c r="F59">
        <v>4662975</v>
      </c>
      <c r="G59">
        <f t="shared" si="1"/>
        <v>0.1554325</v>
      </c>
    </row>
    <row r="60" spans="1:7" x14ac:dyDescent="0.2">
      <c r="A60" t="s">
        <v>188</v>
      </c>
      <c r="B60">
        <v>83.966856189078399</v>
      </c>
      <c r="E60" t="s">
        <v>188</v>
      </c>
      <c r="F60">
        <v>12424</v>
      </c>
      <c r="G60">
        <f t="shared" si="1"/>
        <v>4.1413333333333328E-4</v>
      </c>
    </row>
    <row r="61" spans="1:7" x14ac:dyDescent="0.2">
      <c r="A61" t="s">
        <v>189</v>
      </c>
      <c r="B61">
        <v>89.908781228704001</v>
      </c>
      <c r="E61" t="s">
        <v>189</v>
      </c>
      <c r="F61">
        <v>2809083</v>
      </c>
      <c r="G61">
        <f t="shared" si="1"/>
        <v>9.36361E-2</v>
      </c>
    </row>
    <row r="62" spans="1:7" x14ac:dyDescent="0.2">
      <c r="A62" t="s">
        <v>190</v>
      </c>
      <c r="B62">
        <v>78.310540469631391</v>
      </c>
      <c r="E62" t="s">
        <v>190</v>
      </c>
      <c r="F62">
        <v>3975</v>
      </c>
      <c r="G62">
        <f t="shared" si="1"/>
        <v>1.325E-4</v>
      </c>
    </row>
    <row r="63" spans="1:7" x14ac:dyDescent="0.2">
      <c r="A63" t="s">
        <v>191</v>
      </c>
      <c r="B63">
        <v>86.13328798840439</v>
      </c>
      <c r="E63" t="s">
        <v>191</v>
      </c>
      <c r="F63">
        <v>134015</v>
      </c>
      <c r="G63">
        <f t="shared" si="1"/>
        <v>4.467166666666667E-3</v>
      </c>
    </row>
    <row r="64" spans="1:7" x14ac:dyDescent="0.2">
      <c r="A64" t="s">
        <v>192</v>
      </c>
      <c r="B64">
        <v>88.8714148612586</v>
      </c>
      <c r="E64" t="s">
        <v>192</v>
      </c>
      <c r="F64">
        <v>1631575</v>
      </c>
      <c r="G64">
        <f t="shared" si="1"/>
        <v>5.4385833333333328E-2</v>
      </c>
    </row>
    <row r="65" spans="1:7" x14ac:dyDescent="0.2">
      <c r="A65" t="s">
        <v>193</v>
      </c>
      <c r="B65">
        <v>89.498933670756998</v>
      </c>
      <c r="E65" t="s">
        <v>193</v>
      </c>
      <c r="F65">
        <v>37590290</v>
      </c>
      <c r="G65">
        <f t="shared" si="1"/>
        <v>1.2530096666666668</v>
      </c>
    </row>
    <row r="66" spans="1:7" x14ac:dyDescent="0.2">
      <c r="A66" t="s">
        <v>235</v>
      </c>
      <c r="B66">
        <v>84.118853283910497</v>
      </c>
      <c r="E66" t="s">
        <v>235</v>
      </c>
      <c r="F66">
        <v>30914</v>
      </c>
      <c r="G66">
        <f t="shared" si="1"/>
        <v>1.0304666666666666E-3</v>
      </c>
    </row>
    <row r="67" spans="1:7" x14ac:dyDescent="0.2">
      <c r="A67" t="s">
        <v>236</v>
      </c>
      <c r="B67">
        <v>89.953729249867592</v>
      </c>
      <c r="E67" t="s">
        <v>236</v>
      </c>
      <c r="F67">
        <v>100539382</v>
      </c>
      <c r="G67">
        <f t="shared" ref="G67:G73" si="2">F67/3000000000*100</f>
        <v>3.3513127333333328</v>
      </c>
    </row>
    <row r="68" spans="1:7" x14ac:dyDescent="0.2">
      <c r="A68" t="s">
        <v>194</v>
      </c>
      <c r="B68">
        <v>53.088896792292296</v>
      </c>
      <c r="E68" t="s">
        <v>194</v>
      </c>
      <c r="F68">
        <v>370508</v>
      </c>
      <c r="G68">
        <f t="shared" si="2"/>
        <v>1.2350266666666667E-2</v>
      </c>
    </row>
    <row r="69" spans="1:7" x14ac:dyDescent="0.2">
      <c r="A69" t="s">
        <v>195</v>
      </c>
      <c r="B69">
        <v>83.443554205309297</v>
      </c>
      <c r="E69" t="s">
        <v>195</v>
      </c>
      <c r="F69">
        <v>61539</v>
      </c>
      <c r="G69">
        <f t="shared" si="2"/>
        <v>2.0513000000000003E-3</v>
      </c>
    </row>
    <row r="70" spans="1:7" x14ac:dyDescent="0.2">
      <c r="A70" t="s">
        <v>196</v>
      </c>
      <c r="B70">
        <v>86.101612845971204</v>
      </c>
      <c r="E70" t="s">
        <v>196</v>
      </c>
      <c r="F70">
        <v>697825</v>
      </c>
      <c r="G70">
        <f t="shared" si="2"/>
        <v>2.3260833333333331E-2</v>
      </c>
    </row>
    <row r="71" spans="1:7" x14ac:dyDescent="0.2">
      <c r="A71" t="s">
        <v>197</v>
      </c>
      <c r="B71">
        <v>83.016481822760994</v>
      </c>
      <c r="E71" t="s">
        <v>197</v>
      </c>
      <c r="F71">
        <v>725419</v>
      </c>
      <c r="G71">
        <f t="shared" si="2"/>
        <v>2.4180633333333333E-2</v>
      </c>
    </row>
    <row r="72" spans="1:7" x14ac:dyDescent="0.2">
      <c r="A72" t="s">
        <v>198</v>
      </c>
      <c r="B72">
        <v>96.428571428571402</v>
      </c>
      <c r="E72" t="s">
        <v>198</v>
      </c>
      <c r="F72">
        <v>80</v>
      </c>
      <c r="G72">
        <f t="shared" si="2"/>
        <v>2.6666666666666668E-6</v>
      </c>
    </row>
    <row r="73" spans="1:7" x14ac:dyDescent="0.2">
      <c r="A73" t="s">
        <v>199</v>
      </c>
      <c r="B73">
        <v>85.812835882423002</v>
      </c>
      <c r="E73" t="s">
        <v>199</v>
      </c>
      <c r="F73">
        <v>28356443</v>
      </c>
      <c r="G73">
        <f t="shared" si="2"/>
        <v>0.94521476666666671</v>
      </c>
    </row>
  </sheetData>
  <sortState xmlns:xlrd2="http://schemas.microsoft.com/office/spreadsheetml/2017/richdata2" ref="A3:B73">
    <sortCondition ref="A3:A73"/>
  </sortState>
  <conditionalFormatting sqref="G3:G73">
    <cfRule type="cellIs" dxfId="1" priority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0205-A671-6149-A190-1FF5729D4841}">
  <dimension ref="A1:Y24"/>
  <sheetViews>
    <sheetView workbookViewId="0">
      <selection activeCell="L26" sqref="L26"/>
    </sheetView>
  </sheetViews>
  <sheetFormatPr baseColWidth="10" defaultRowHeight="16" x14ac:dyDescent="0.2"/>
  <cols>
    <col min="1" max="1" width="13.1640625" style="28" customWidth="1"/>
    <col min="2" max="3" width="10" customWidth="1"/>
    <col min="4" max="4" width="11" customWidth="1"/>
    <col min="5" max="13" width="10" customWidth="1"/>
    <col min="14" max="14" width="13.6640625" customWidth="1"/>
    <col min="15" max="15" width="7" customWidth="1"/>
    <col min="16" max="16" width="10" customWidth="1"/>
    <col min="17" max="17" width="7.33203125" customWidth="1"/>
    <col min="18" max="18" width="10" customWidth="1"/>
    <col min="19" max="19" width="7.33203125" customWidth="1"/>
    <col min="20" max="20" width="11" customWidth="1"/>
    <col min="21" max="21" width="10" customWidth="1"/>
    <col min="22" max="22" width="10.83203125" customWidth="1"/>
    <col min="23" max="25" width="10" customWidth="1"/>
  </cols>
  <sheetData>
    <row r="1" spans="1:25" s="28" customFormat="1" x14ac:dyDescent="0.2">
      <c r="A1" s="28" t="s">
        <v>303</v>
      </c>
      <c r="B1" s="28" t="s">
        <v>304</v>
      </c>
      <c r="C1" s="28" t="s">
        <v>305</v>
      </c>
      <c r="D1" s="28" t="s">
        <v>306</v>
      </c>
      <c r="E1" s="28" t="s">
        <v>307</v>
      </c>
      <c r="F1" s="28" t="s">
        <v>308</v>
      </c>
      <c r="G1" s="28" t="s">
        <v>309</v>
      </c>
      <c r="H1" s="28" t="s">
        <v>310</v>
      </c>
      <c r="I1" s="28" t="s">
        <v>311</v>
      </c>
      <c r="J1" s="28" t="s">
        <v>312</v>
      </c>
      <c r="K1" s="28" t="s">
        <v>313</v>
      </c>
      <c r="L1" s="28" t="s">
        <v>314</v>
      </c>
      <c r="M1" s="28" t="s">
        <v>315</v>
      </c>
      <c r="N1" s="28" t="s">
        <v>316</v>
      </c>
      <c r="O1" s="28" t="s">
        <v>317</v>
      </c>
      <c r="P1" s="28" t="s">
        <v>318</v>
      </c>
      <c r="Q1" s="28" t="s">
        <v>319</v>
      </c>
      <c r="R1" s="28" t="s">
        <v>320</v>
      </c>
      <c r="S1" s="28" t="s">
        <v>321</v>
      </c>
      <c r="T1" s="28" t="s">
        <v>322</v>
      </c>
      <c r="U1" s="28" t="s">
        <v>323</v>
      </c>
      <c r="V1" s="28" t="s">
        <v>324</v>
      </c>
      <c r="W1" s="28" t="s">
        <v>325</v>
      </c>
      <c r="X1" s="28" t="s">
        <v>326</v>
      </c>
      <c r="Y1" s="28" t="s">
        <v>327</v>
      </c>
    </row>
    <row r="2" spans="1:25" x14ac:dyDescent="0.2">
      <c r="A2" s="28" t="s">
        <v>142</v>
      </c>
      <c r="B2">
        <v>89.608621226268298</v>
      </c>
      <c r="C2">
        <v>89.963038159196202</v>
      </c>
      <c r="D2">
        <v>91.0574162679426</v>
      </c>
      <c r="E2">
        <v>90.7165605095541</v>
      </c>
      <c r="F2">
        <v>91.655185987010398</v>
      </c>
      <c r="G2">
        <v>91.0574162679426</v>
      </c>
      <c r="H2">
        <v>90.722852773082195</v>
      </c>
      <c r="I2">
        <v>91.016333938293997</v>
      </c>
      <c r="J2">
        <v>91.070053887605894</v>
      </c>
      <c r="K2">
        <v>89.149468417761099</v>
      </c>
      <c r="L2" s="108">
        <v>90.245068438003202</v>
      </c>
      <c r="M2">
        <v>88.503824091778199</v>
      </c>
      <c r="N2">
        <v>89.633680997201708</v>
      </c>
      <c r="O2">
        <v>89.741581832419698</v>
      </c>
      <c r="P2">
        <v>89.205443371378408</v>
      </c>
      <c r="Q2">
        <v>1.58421052631579</v>
      </c>
      <c r="R2">
        <v>1.49025711979707</v>
      </c>
      <c r="S2">
        <v>1.0571449693206199</v>
      </c>
      <c r="T2">
        <v>1.06741917673762</v>
      </c>
      <c r="U2">
        <v>99.530957000000001</v>
      </c>
      <c r="V2">
        <v>99.530956848030002</v>
      </c>
      <c r="W2">
        <v>99.392556179775298</v>
      </c>
      <c r="X2">
        <v>99.343657817109104</v>
      </c>
      <c r="Y2">
        <v>99.435935441370205</v>
      </c>
    </row>
    <row r="3" spans="1:25" x14ac:dyDescent="0.2">
      <c r="A3" s="28" t="s">
        <v>143</v>
      </c>
      <c r="B3">
        <v>88.482596793116898</v>
      </c>
      <c r="C3">
        <v>87.878586609989398</v>
      </c>
      <c r="D3">
        <v>88.415017279296308</v>
      </c>
      <c r="E3">
        <v>88.997289972899694</v>
      </c>
      <c r="F3">
        <v>88.048000000000002</v>
      </c>
      <c r="G3">
        <v>88.415017279296308</v>
      </c>
      <c r="H3">
        <v>88.846843258315104</v>
      </c>
      <c r="I3">
        <v>89.592476489028201</v>
      </c>
      <c r="J3">
        <v>90.765121160084007</v>
      </c>
      <c r="K3">
        <v>85.948026948989394</v>
      </c>
      <c r="L3" s="108">
        <v>91.017674118311703</v>
      </c>
      <c r="M3">
        <v>89.821428571428598</v>
      </c>
      <c r="N3">
        <v>90.892662302236801</v>
      </c>
      <c r="O3">
        <v>91.521369338720007</v>
      </c>
      <c r="P3">
        <v>90.3992953611274</v>
      </c>
      <c r="Q3">
        <v>1.6137040714994999</v>
      </c>
      <c r="R3">
        <v>1.5517741467659301</v>
      </c>
      <c r="S3">
        <v>1.1995249406175801</v>
      </c>
      <c r="T3">
        <v>1.38597017912539</v>
      </c>
      <c r="U3">
        <v>99.356189999999998</v>
      </c>
      <c r="V3">
        <v>99.356189885200095</v>
      </c>
      <c r="W3">
        <v>99.465271389144405</v>
      </c>
      <c r="X3">
        <v>99.360450243028893</v>
      </c>
      <c r="Y3">
        <v>99.363517060367499</v>
      </c>
    </row>
    <row r="4" spans="1:25" x14ac:dyDescent="0.2">
      <c r="A4" s="28" t="s">
        <v>144</v>
      </c>
      <c r="B4">
        <v>87.729357798165097</v>
      </c>
      <c r="C4">
        <v>86.737278379000699</v>
      </c>
      <c r="D4">
        <v>88.388298606319907</v>
      </c>
      <c r="E4">
        <v>88.491968352912991</v>
      </c>
      <c r="F4">
        <v>87.996918335901398</v>
      </c>
      <c r="G4">
        <v>88.388298606319907</v>
      </c>
      <c r="H4">
        <v>89.058387173965102</v>
      </c>
      <c r="I4">
        <v>89.089912280701796</v>
      </c>
      <c r="J4">
        <v>88.792688792688807</v>
      </c>
      <c r="K4">
        <v>87.402258905299703</v>
      </c>
      <c r="L4" s="108">
        <v>90.761689291101106</v>
      </c>
      <c r="M4">
        <v>90.673927842069403</v>
      </c>
      <c r="N4">
        <v>90.063475114195896</v>
      </c>
      <c r="O4">
        <v>91.074442152634504</v>
      </c>
      <c r="P4">
        <v>91.194331983805696</v>
      </c>
      <c r="Q4">
        <v>1.6266460108443102</v>
      </c>
      <c r="R4">
        <v>1.68162411780082</v>
      </c>
      <c r="S4">
        <v>1.46747014842094</v>
      </c>
      <c r="T4">
        <v>1.2852177094767701</v>
      </c>
      <c r="U4">
        <v>99.606735</v>
      </c>
      <c r="V4">
        <v>99.606734668796904</v>
      </c>
      <c r="W4">
        <v>99.283136642933798</v>
      </c>
      <c r="X4">
        <v>99.429898648648702</v>
      </c>
      <c r="Y4">
        <v>99.540972458347497</v>
      </c>
    </row>
    <row r="5" spans="1:25" x14ac:dyDescent="0.2">
      <c r="A5" s="28" t="s">
        <v>145</v>
      </c>
      <c r="B5">
        <v>88.601036269430097</v>
      </c>
      <c r="C5">
        <v>86.543873113328189</v>
      </c>
      <c r="D5">
        <v>89.986648865153498</v>
      </c>
      <c r="E5">
        <v>88</v>
      </c>
      <c r="F5">
        <v>88.218923933209609</v>
      </c>
      <c r="G5">
        <v>89.986648865153498</v>
      </c>
      <c r="H5">
        <v>87.752229000469299</v>
      </c>
      <c r="I5">
        <v>85.988200589970504</v>
      </c>
      <c r="J5">
        <v>91.069991954947696</v>
      </c>
      <c r="K5">
        <v>78.7018255578093</v>
      </c>
      <c r="L5" s="108">
        <v>86.910533274570298</v>
      </c>
      <c r="M5">
        <v>86.679920477137202</v>
      </c>
      <c r="N5">
        <v>84.706515885837391</v>
      </c>
      <c r="O5">
        <v>87.784974093264196</v>
      </c>
      <c r="P5">
        <v>83.116654954321902</v>
      </c>
      <c r="Q5">
        <v>2.0441389290882803</v>
      </c>
      <c r="R5">
        <v>1.10941918642593</v>
      </c>
      <c r="S5">
        <v>1.4668185702079199</v>
      </c>
      <c r="T5">
        <v>0.90487238979118301</v>
      </c>
      <c r="U5">
        <v>99.586776999999998</v>
      </c>
      <c r="V5">
        <v>99.586776859504099</v>
      </c>
      <c r="W5">
        <v>99.300788202389995</v>
      </c>
      <c r="X5">
        <v>99.546827794561892</v>
      </c>
      <c r="Y5">
        <v>99.72487691862149</v>
      </c>
    </row>
    <row r="6" spans="1:25" x14ac:dyDescent="0.2">
      <c r="A6" s="28" t="s">
        <v>146</v>
      </c>
      <c r="B6">
        <v>89.801857585139302</v>
      </c>
      <c r="C6">
        <v>90.980730966593399</v>
      </c>
      <c r="D6">
        <v>90.822163035410199</v>
      </c>
      <c r="E6">
        <v>88.794830695251406</v>
      </c>
      <c r="F6">
        <v>89.760064250577301</v>
      </c>
      <c r="G6">
        <v>90.822163035410199</v>
      </c>
      <c r="H6">
        <v>90.251611691807</v>
      </c>
      <c r="I6">
        <v>92.056230244551699</v>
      </c>
      <c r="J6">
        <v>86.388140161725104</v>
      </c>
      <c r="K6">
        <v>89.235737351991389</v>
      </c>
      <c r="L6" s="108">
        <v>84.049336124968804</v>
      </c>
      <c r="M6">
        <v>87.36723163841809</v>
      </c>
      <c r="N6">
        <v>84.6377690209154</v>
      </c>
      <c r="O6">
        <v>84.822453250523196</v>
      </c>
      <c r="P6">
        <v>83.410584179026799</v>
      </c>
      <c r="Q6">
        <v>2.3814258725266</v>
      </c>
      <c r="R6">
        <v>2.09626468632232</v>
      </c>
      <c r="S6">
        <v>1.19562356656766</v>
      </c>
      <c r="T6">
        <v>0.9335630755324561</v>
      </c>
      <c r="U6">
        <v>99.663070000000005</v>
      </c>
      <c r="V6">
        <v>99.6630697081455</v>
      </c>
      <c r="W6">
        <v>99.2443281578132</v>
      </c>
      <c r="X6">
        <v>99.545282303903008</v>
      </c>
      <c r="Y6">
        <v>99.542958306236002</v>
      </c>
    </row>
    <row r="7" spans="1:25" x14ac:dyDescent="0.2">
      <c r="A7" s="28" t="s">
        <v>147</v>
      </c>
      <c r="B7">
        <v>87.037037037036995</v>
      </c>
      <c r="C7">
        <v>86.8998410174881</v>
      </c>
      <c r="D7">
        <v>87.418914305223609</v>
      </c>
      <c r="E7">
        <v>87.891737891737904</v>
      </c>
      <c r="F7">
        <v>88.865004299226101</v>
      </c>
      <c r="G7">
        <v>87.418914305223609</v>
      </c>
      <c r="H7">
        <v>87.029659141212903</v>
      </c>
      <c r="I7">
        <v>89.939393939393895</v>
      </c>
      <c r="J7">
        <v>86.388140161725104</v>
      </c>
      <c r="K7">
        <v>81.272084805653705</v>
      </c>
      <c r="L7" s="108">
        <v>89.047362755651207</v>
      </c>
      <c r="M7">
        <v>87.433628318584098</v>
      </c>
      <c r="N7">
        <v>89.621811785400197</v>
      </c>
      <c r="O7">
        <v>88.4894933793897</v>
      </c>
      <c r="P7">
        <v>89.987600743955397</v>
      </c>
      <c r="Q7">
        <v>3.1314521679284204</v>
      </c>
      <c r="R7">
        <v>1.0053344275748899</v>
      </c>
      <c r="S7">
        <v>1.9886125764045901</v>
      </c>
      <c r="T7">
        <v>1.0206345684490798</v>
      </c>
      <c r="U7">
        <v>99.32748500000001</v>
      </c>
      <c r="V7">
        <v>99.327485380116997</v>
      </c>
      <c r="W7">
        <v>99.369699747879906</v>
      </c>
      <c r="X7">
        <v>99.426660296225506</v>
      </c>
      <c r="Y7">
        <v>99.407846039970408</v>
      </c>
    </row>
    <row r="8" spans="1:25" x14ac:dyDescent="0.2">
      <c r="A8" s="28" t="s">
        <v>148</v>
      </c>
      <c r="B8">
        <v>84.512227189061292</v>
      </c>
      <c r="C8">
        <v>86.443865740740705</v>
      </c>
      <c r="D8">
        <v>87.110986126734204</v>
      </c>
      <c r="E8">
        <v>86.398501605422794</v>
      </c>
      <c r="F8">
        <v>86.644808743169392</v>
      </c>
      <c r="G8">
        <v>87.110986126734204</v>
      </c>
      <c r="H8">
        <v>86.598380765456298</v>
      </c>
      <c r="I8">
        <v>87.700145560407606</v>
      </c>
      <c r="J8">
        <v>87.703527815468107</v>
      </c>
      <c r="K8">
        <v>88.670520231213899</v>
      </c>
      <c r="L8" s="108">
        <v>89.315863237834506</v>
      </c>
      <c r="M8">
        <v>88.851699279093694</v>
      </c>
      <c r="N8">
        <v>88.945353748680006</v>
      </c>
      <c r="O8">
        <v>89.813094093773401</v>
      </c>
      <c r="P8">
        <v>89.151762458760203</v>
      </c>
      <c r="Q8">
        <v>1.46129541864139</v>
      </c>
      <c r="R8">
        <v>1.4304650392135199</v>
      </c>
      <c r="S8">
        <v>1.1209417410212201</v>
      </c>
      <c r="T8">
        <v>1.27429302920982</v>
      </c>
      <c r="U8">
        <v>99.310528000000005</v>
      </c>
      <c r="V8">
        <v>99.310527711482393</v>
      </c>
      <c r="W8">
        <v>99.30815390045889</v>
      </c>
      <c r="X8">
        <v>99.562396257733496</v>
      </c>
      <c r="Y8">
        <v>99.546862896979107</v>
      </c>
    </row>
    <row r="9" spans="1:25" x14ac:dyDescent="0.2">
      <c r="A9" s="28" t="s">
        <v>149</v>
      </c>
      <c r="B9">
        <v>87.296429105035102</v>
      </c>
      <c r="C9">
        <v>88.959884839671602</v>
      </c>
      <c r="D9">
        <v>88.879370671557197</v>
      </c>
      <c r="E9">
        <v>89.390555201021101</v>
      </c>
      <c r="F9">
        <v>88.999681765142697</v>
      </c>
      <c r="G9">
        <v>88.879370671557197</v>
      </c>
      <c r="H9">
        <v>89.575022519624198</v>
      </c>
      <c r="I9">
        <v>89.023099133782495</v>
      </c>
      <c r="J9">
        <v>87.717591090928707</v>
      </c>
      <c r="K9">
        <v>87.6664378860673</v>
      </c>
      <c r="L9" s="108">
        <v>87.845284429491798</v>
      </c>
      <c r="M9">
        <v>87.922127016128997</v>
      </c>
      <c r="N9">
        <v>86.575959521165004</v>
      </c>
      <c r="O9">
        <v>88.012670649695508</v>
      </c>
      <c r="P9">
        <v>86.867759927539694</v>
      </c>
      <c r="Q9">
        <v>1.10088373198505</v>
      </c>
      <c r="R9">
        <v>1.2260708111915</v>
      </c>
      <c r="S9">
        <v>1.0963709208185801</v>
      </c>
      <c r="T9">
        <v>1.00001305500072</v>
      </c>
      <c r="U9">
        <v>99.191896999999997</v>
      </c>
      <c r="V9">
        <v>99.191896828471798</v>
      </c>
      <c r="W9">
        <v>98.82775929725311</v>
      </c>
      <c r="X9">
        <v>98.336594911937397</v>
      </c>
      <c r="Y9">
        <v>99.405660377358501</v>
      </c>
    </row>
    <row r="10" spans="1:25" x14ac:dyDescent="0.2">
      <c r="A10" s="28" t="s">
        <v>150</v>
      </c>
      <c r="B10">
        <v>92.985611510791401</v>
      </c>
      <c r="C10">
        <v>87.297297297297305</v>
      </c>
      <c r="D10">
        <v>88.488210818307905</v>
      </c>
      <c r="E10">
        <v>90.858725761772902</v>
      </c>
      <c r="F10">
        <v>86.970684039087999</v>
      </c>
      <c r="G10">
        <v>88.488210818307905</v>
      </c>
      <c r="H10">
        <v>89.489051094890499</v>
      </c>
      <c r="I10">
        <v>91.752577319587601</v>
      </c>
      <c r="J10">
        <v>84.198113207547195</v>
      </c>
      <c r="K10">
        <v>91.228070175438603</v>
      </c>
      <c r="L10" s="108">
        <v>83.003300330032999</v>
      </c>
      <c r="M10">
        <v>78.832116788321201</v>
      </c>
      <c r="N10">
        <v>75.579470198675509</v>
      </c>
      <c r="O10">
        <v>83.07860262008731</v>
      </c>
      <c r="P10">
        <v>84.2837273991655</v>
      </c>
      <c r="Q10">
        <v>2.3131672597864799</v>
      </c>
      <c r="R10">
        <v>0.87800369685767099</v>
      </c>
      <c r="S10">
        <v>0.67204301075268802</v>
      </c>
      <c r="T10">
        <v>0.87412587412587406</v>
      </c>
      <c r="U10">
        <v>99.854861999999997</v>
      </c>
      <c r="V10">
        <v>99.854862119013106</v>
      </c>
      <c r="W10">
        <v>99.676724137931004</v>
      </c>
      <c r="X10">
        <v>98.792270531401002</v>
      </c>
      <c r="Y10">
        <v>99.604743083003996</v>
      </c>
    </row>
    <row r="11" spans="1:25" x14ac:dyDescent="0.2">
      <c r="A11" s="28" t="s">
        <v>151</v>
      </c>
      <c r="B11">
        <v>91.147686832740206</v>
      </c>
      <c r="C11">
        <v>91.702765744751702</v>
      </c>
      <c r="D11">
        <v>90.038953811908698</v>
      </c>
      <c r="E11">
        <v>94.154118689105402</v>
      </c>
      <c r="F11">
        <v>89.736070381231698</v>
      </c>
      <c r="G11">
        <v>90.038953811908698</v>
      </c>
      <c r="H11">
        <v>86.415601882985911</v>
      </c>
      <c r="I11">
        <v>86.363636363636402</v>
      </c>
      <c r="J11">
        <v>85.5421686746988</v>
      </c>
      <c r="K11">
        <v>84.0277777777778</v>
      </c>
      <c r="L11" s="108">
        <v>86.105566644488803</v>
      </c>
      <c r="M11">
        <v>89.408099688473499</v>
      </c>
      <c r="N11">
        <v>86.835748792270493</v>
      </c>
      <c r="O11">
        <v>87.66019016122371</v>
      </c>
      <c r="P11">
        <v>85.788461538461505</v>
      </c>
      <c r="Q11">
        <v>8.4179583110636003</v>
      </c>
      <c r="R11">
        <v>0.445885691122821</v>
      </c>
      <c r="S11">
        <v>0.34046692607003898</v>
      </c>
      <c r="T11">
        <v>0.26748971193415599</v>
      </c>
      <c r="U11">
        <v>99.129746999999995</v>
      </c>
      <c r="V11">
        <v>99.129746835443001</v>
      </c>
      <c r="W11">
        <v>99.704347826087002</v>
      </c>
      <c r="X11">
        <v>99.842931937172793</v>
      </c>
      <c r="Y11">
        <v>99.806605177030605</v>
      </c>
    </row>
    <row r="13" spans="1:25" x14ac:dyDescent="0.2">
      <c r="M13" s="74" t="s">
        <v>293</v>
      </c>
    </row>
    <row r="14" spans="1:25" ht="30" x14ac:dyDescent="0.2">
      <c r="B14" t="s">
        <v>97</v>
      </c>
      <c r="C14" t="s">
        <v>283</v>
      </c>
      <c r="D14" t="s">
        <v>98</v>
      </c>
      <c r="E14" t="s">
        <v>283</v>
      </c>
      <c r="F14" t="s">
        <v>99</v>
      </c>
      <c r="G14" t="s">
        <v>283</v>
      </c>
      <c r="H14" t="s">
        <v>153</v>
      </c>
      <c r="I14" t="s">
        <v>283</v>
      </c>
      <c r="J14" t="s">
        <v>154</v>
      </c>
      <c r="K14" s="85" t="s">
        <v>283</v>
      </c>
      <c r="L14" s="62"/>
      <c r="M14" s="29" t="s">
        <v>292</v>
      </c>
      <c r="N14" s="29" t="s">
        <v>287</v>
      </c>
      <c r="O14" s="29" t="s">
        <v>263</v>
      </c>
      <c r="P14" s="29" t="s">
        <v>288</v>
      </c>
      <c r="Q14" s="29" t="s">
        <v>263</v>
      </c>
      <c r="R14" s="29" t="s">
        <v>289</v>
      </c>
      <c r="S14" s="29" t="s">
        <v>263</v>
      </c>
      <c r="T14" s="73" t="s">
        <v>290</v>
      </c>
      <c r="U14" s="73" t="s">
        <v>263</v>
      </c>
      <c r="V14" s="73" t="s">
        <v>291</v>
      </c>
      <c r="W14" s="73" t="s">
        <v>263</v>
      </c>
    </row>
    <row r="15" spans="1:25" x14ac:dyDescent="0.2">
      <c r="A15" s="28" t="s">
        <v>142</v>
      </c>
      <c r="B15" s="87">
        <f>AVERAGE(B2:F2)</f>
        <v>90.600164429994308</v>
      </c>
      <c r="C15" s="87">
        <f>STDEV(B2:F2)</f>
        <v>0.82534622828982762</v>
      </c>
      <c r="D15" s="87">
        <f>AVERAGE(G2:K2)</f>
        <v>90.603225056937163</v>
      </c>
      <c r="E15" s="87">
        <f>STDEV(G2:K2)</f>
        <v>0.82501468435000824</v>
      </c>
      <c r="F15" s="87">
        <f>AVERAGE(L2:P2)</f>
        <v>89.465919746156246</v>
      </c>
      <c r="G15" s="87">
        <f>STDEV(L2:P2)</f>
        <v>0.65281737437678666</v>
      </c>
      <c r="H15" s="87">
        <f>AVERAGE(Q2:T2)</f>
        <v>1.299757948042775</v>
      </c>
      <c r="I15" s="87">
        <f>STDEV(Q2:T2)</f>
        <v>0.27691488814029919</v>
      </c>
      <c r="J15" s="87">
        <f>AVERAGE(U2:Y2)</f>
        <v>99.446812657256913</v>
      </c>
      <c r="K15" s="87">
        <f>STDEV(U2:Y2)</f>
        <v>8.3461840796562839E-2</v>
      </c>
      <c r="L15" s="34"/>
      <c r="M15" s="30" t="s">
        <v>201</v>
      </c>
      <c r="N15" s="65">
        <v>90.600164429994308</v>
      </c>
      <c r="O15" s="65">
        <v>0.82534622828982762</v>
      </c>
      <c r="P15" s="65">
        <v>90.542238511432771</v>
      </c>
      <c r="Q15" s="65">
        <v>0.79250888243924056</v>
      </c>
      <c r="R15" s="65">
        <v>87.988334629984166</v>
      </c>
      <c r="S15" s="65">
        <v>2.909349261614913</v>
      </c>
      <c r="T15" s="69">
        <v>1.299757948042775</v>
      </c>
      <c r="U15" s="69">
        <v>0.27691488814029919</v>
      </c>
      <c r="V15" s="69">
        <v>99.446812657256913</v>
      </c>
      <c r="W15" s="69">
        <v>8.3461840796562839E-2</v>
      </c>
    </row>
    <row r="16" spans="1:25" x14ac:dyDescent="0.2">
      <c r="A16" s="28" t="s">
        <v>143</v>
      </c>
      <c r="B16" s="87">
        <f t="shared" ref="B16:B24" si="0">AVERAGE(B3:F3)</f>
        <v>88.364298131060451</v>
      </c>
      <c r="C16" s="87">
        <f t="shared" ref="C16:C24" si="1">STDEV(B3:F3)</f>
        <v>0.43393716903793861</v>
      </c>
      <c r="D16" s="87">
        <f t="shared" ref="D16:D24" si="2">AVERAGE(G3:K3)</f>
        <v>88.713497027142608</v>
      </c>
      <c r="E16" s="87">
        <f t="shared" ref="E16:E24" si="3">STDEV(G3:K3)</f>
        <v>1.7844090483747888</v>
      </c>
      <c r="F16" s="87">
        <f t="shared" ref="F16:F24" si="4">AVERAGE(L3:P3)</f>
        <v>90.730485938364907</v>
      </c>
      <c r="G16" s="87">
        <f t="shared" ref="G16:G24" si="5">STDEV(L3:P3)</f>
        <v>0.64620957736039386</v>
      </c>
      <c r="H16" s="87">
        <f t="shared" ref="H16:H24" si="6">AVERAGE(Q3:T3)</f>
        <v>1.4377433345021</v>
      </c>
      <c r="I16" s="87">
        <f t="shared" ref="I16:I24" si="7">STDEV(Q3:T3)</f>
        <v>0.18564632136834772</v>
      </c>
      <c r="J16" s="87">
        <f t="shared" ref="J16:J24" si="8">AVERAGE(U3:Y3)</f>
        <v>99.380323715548172</v>
      </c>
      <c r="K16" s="87">
        <f t="shared" ref="K16:K24" si="9">STDEV(U3:Y3)</f>
        <v>4.758782357698936E-2</v>
      </c>
      <c r="L16" s="34"/>
      <c r="M16" s="30" t="s">
        <v>143</v>
      </c>
      <c r="N16" s="65">
        <v>88.364298131060451</v>
      </c>
      <c r="O16" s="65">
        <v>0.43393716903793861</v>
      </c>
      <c r="P16" s="65">
        <v>88.31901055366356</v>
      </c>
      <c r="Q16" s="65">
        <v>1.392432625996711</v>
      </c>
      <c r="R16" s="65">
        <v>90.575964802303204</v>
      </c>
      <c r="S16" s="65">
        <v>0.65270905903711185</v>
      </c>
      <c r="T16" s="69">
        <v>1.4377433345021</v>
      </c>
      <c r="U16" s="69">
        <v>0.18564632136834772</v>
      </c>
      <c r="V16" s="69">
        <v>99.380323715548172</v>
      </c>
      <c r="W16" s="69">
        <v>4.758782357698936E-2</v>
      </c>
    </row>
    <row r="17" spans="1:23" x14ac:dyDescent="0.2">
      <c r="A17" s="28" t="s">
        <v>144</v>
      </c>
      <c r="B17" s="87">
        <f t="shared" si="0"/>
        <v>87.868764294460021</v>
      </c>
      <c r="C17" s="87">
        <f t="shared" si="1"/>
        <v>0.7025697840965307</v>
      </c>
      <c r="D17" s="87">
        <f t="shared" si="2"/>
        <v>88.546309151795072</v>
      </c>
      <c r="E17" s="87">
        <f t="shared" si="3"/>
        <v>0.69861460924123764</v>
      </c>
      <c r="F17" s="87">
        <f t="shared" si="4"/>
        <v>90.75357327676133</v>
      </c>
      <c r="G17" s="87">
        <f t="shared" si="5"/>
        <v>0.44155118963483542</v>
      </c>
      <c r="H17" s="87">
        <f t="shared" si="6"/>
        <v>1.5152394966357101</v>
      </c>
      <c r="I17" s="87">
        <f t="shared" si="7"/>
        <v>0.17822007627745329</v>
      </c>
      <c r="J17" s="87">
        <f t="shared" si="8"/>
        <v>99.493495483745377</v>
      </c>
      <c r="K17" s="87">
        <f t="shared" si="9"/>
        <v>0.13801790058900906</v>
      </c>
      <c r="L17" s="34"/>
      <c r="M17" s="30" t="s">
        <v>144</v>
      </c>
      <c r="N17" s="65">
        <v>87.868764294460021</v>
      </c>
      <c r="O17" s="65">
        <v>0.7025697840965307</v>
      </c>
      <c r="P17" s="65">
        <v>84.822859112555562</v>
      </c>
      <c r="Q17" s="65">
        <v>8.2167516475140676</v>
      </c>
      <c r="R17" s="65">
        <v>90.804770242203432</v>
      </c>
      <c r="S17" s="65">
        <v>0.45728753283306395</v>
      </c>
      <c r="T17" s="69">
        <v>1.5152394966357101</v>
      </c>
      <c r="U17" s="69">
        <v>0.17822007627745329</v>
      </c>
      <c r="V17" s="69">
        <v>99.493495483745377</v>
      </c>
      <c r="W17" s="69">
        <v>0.13801790058900906</v>
      </c>
    </row>
    <row r="18" spans="1:23" x14ac:dyDescent="0.2">
      <c r="A18" s="28" t="s">
        <v>145</v>
      </c>
      <c r="B18" s="87">
        <f t="shared" si="0"/>
        <v>88.270096436224279</v>
      </c>
      <c r="C18" s="87">
        <f t="shared" si="1"/>
        <v>1.2360715073268775</v>
      </c>
      <c r="D18" s="87">
        <f t="shared" si="2"/>
        <v>86.699779193670054</v>
      </c>
      <c r="E18" s="87">
        <f t="shared" si="3"/>
        <v>4.8857836854133403</v>
      </c>
      <c r="F18" s="87">
        <f t="shared" si="4"/>
        <v>85.839719737026215</v>
      </c>
      <c r="G18" s="87">
        <f t="shared" si="5"/>
        <v>1.893134055309293</v>
      </c>
      <c r="H18" s="87">
        <f t="shared" si="6"/>
        <v>1.3813122688783284</v>
      </c>
      <c r="I18" s="87">
        <f t="shared" si="7"/>
        <v>0.49918978212105003</v>
      </c>
      <c r="J18" s="87">
        <f t="shared" si="8"/>
        <v>99.549209355015506</v>
      </c>
      <c r="K18" s="87">
        <f t="shared" si="9"/>
        <v>0.15443483993939419</v>
      </c>
      <c r="L18" s="34"/>
      <c r="M18" s="30" t="s">
        <v>286</v>
      </c>
      <c r="N18" s="65">
        <v>90.031929306594321</v>
      </c>
      <c r="O18" s="65">
        <v>0.89190113186079001</v>
      </c>
      <c r="P18" s="65">
        <v>89.750776497097078</v>
      </c>
      <c r="Q18" s="65">
        <v>2.1381306340671928</v>
      </c>
      <c r="R18" s="65">
        <v>85.429714272690759</v>
      </c>
      <c r="S18" s="65">
        <v>1.6597912538038821</v>
      </c>
      <c r="T18" s="69">
        <v>1.651719300237259</v>
      </c>
      <c r="U18" s="69">
        <v>0.69614748516044633</v>
      </c>
      <c r="V18" s="69">
        <v>99.531741695219552</v>
      </c>
      <c r="W18" s="69">
        <v>0.17132562019895814</v>
      </c>
    </row>
    <row r="19" spans="1:23" x14ac:dyDescent="0.2">
      <c r="A19" s="28" t="s">
        <v>146</v>
      </c>
      <c r="B19" s="87">
        <f t="shared" si="0"/>
        <v>90.031929306594321</v>
      </c>
      <c r="C19" s="87">
        <f t="shared" si="1"/>
        <v>0.89190113186079001</v>
      </c>
      <c r="D19" s="87">
        <f t="shared" si="2"/>
        <v>89.750776497097078</v>
      </c>
      <c r="E19" s="87">
        <f t="shared" si="3"/>
        <v>2.1381306340671928</v>
      </c>
      <c r="F19" s="87">
        <f t="shared" si="4"/>
        <v>84.857474842770458</v>
      </c>
      <c r="G19" s="87">
        <f t="shared" si="5"/>
        <v>1.5078923298281843</v>
      </c>
      <c r="H19" s="87">
        <f t="shared" si="6"/>
        <v>1.651719300237259</v>
      </c>
      <c r="I19" s="87">
        <f t="shared" si="7"/>
        <v>0.69614748516044633</v>
      </c>
      <c r="J19" s="87">
        <f t="shared" si="8"/>
        <v>99.531741695219552</v>
      </c>
      <c r="K19" s="87">
        <f t="shared" si="9"/>
        <v>0.17132562019895814</v>
      </c>
      <c r="L19" s="34"/>
      <c r="M19" s="70" t="s">
        <v>148</v>
      </c>
      <c r="N19" s="69">
        <v>86.222077881025683</v>
      </c>
      <c r="O19" s="69">
        <v>0.99658966294503426</v>
      </c>
      <c r="P19" s="69">
        <v>76.682673203429061</v>
      </c>
      <c r="Q19" s="69">
        <v>24.245254213729368</v>
      </c>
      <c r="R19" s="69">
        <v>89.161854467191716</v>
      </c>
      <c r="S19" s="69">
        <v>0.38091733148286766</v>
      </c>
      <c r="T19" s="69">
        <v>1.3217488070214878</v>
      </c>
      <c r="U19" s="69">
        <v>0.15691611831375718</v>
      </c>
      <c r="V19" s="69">
        <v>99.40769375333079</v>
      </c>
      <c r="W19" s="69">
        <v>0.13424932125606631</v>
      </c>
    </row>
    <row r="20" spans="1:23" ht="17" thickBot="1" x14ac:dyDescent="0.25">
      <c r="A20" s="28" t="s">
        <v>147</v>
      </c>
      <c r="B20" s="87">
        <f t="shared" si="0"/>
        <v>87.622506910142548</v>
      </c>
      <c r="C20" s="87">
        <f t="shared" si="1"/>
        <v>0.79415930341906293</v>
      </c>
      <c r="D20" s="87">
        <f t="shared" si="2"/>
        <v>86.409638470641852</v>
      </c>
      <c r="E20" s="87">
        <f t="shared" si="3"/>
        <v>3.1724263919479068</v>
      </c>
      <c r="F20" s="87">
        <f t="shared" si="4"/>
        <v>88.915979396596128</v>
      </c>
      <c r="G20" s="87">
        <f t="shared" si="5"/>
        <v>1.0053716105989838</v>
      </c>
      <c r="H20" s="87">
        <f t="shared" si="6"/>
        <v>1.7865084350892453</v>
      </c>
      <c r="I20" s="87">
        <f t="shared" si="7"/>
        <v>1.0077227360173002</v>
      </c>
      <c r="J20" s="87">
        <f t="shared" si="8"/>
        <v>99.371835292838568</v>
      </c>
      <c r="K20" s="87">
        <f t="shared" si="9"/>
        <v>4.5389918183773088E-2</v>
      </c>
      <c r="L20" s="34"/>
      <c r="M20" s="71" t="s">
        <v>149</v>
      </c>
      <c r="N20" s="72">
        <v>88.705184316485543</v>
      </c>
      <c r="O20" s="72">
        <v>0.81182918234499968</v>
      </c>
      <c r="P20" s="72">
        <v>87.868408683715671</v>
      </c>
      <c r="Q20" s="72">
        <v>2.1667802176695226</v>
      </c>
      <c r="R20" s="72">
        <v>88.764592311794715</v>
      </c>
      <c r="S20" s="72">
        <v>3.2374349721376072</v>
      </c>
      <c r="T20" s="72">
        <v>1.1058346297489625</v>
      </c>
      <c r="U20" s="72">
        <v>9.2680487312537682E-2</v>
      </c>
      <c r="V20" s="72">
        <v>98.990761683004152</v>
      </c>
      <c r="W20" s="72">
        <v>0.42058163036166063</v>
      </c>
    </row>
    <row r="21" spans="1:23" ht="17" thickTop="1" x14ac:dyDescent="0.2">
      <c r="A21" s="28" t="s">
        <v>148</v>
      </c>
      <c r="B21" s="87">
        <f t="shared" si="0"/>
        <v>86.222077881025683</v>
      </c>
      <c r="C21" s="87">
        <f t="shared" si="1"/>
        <v>0.99658966294503426</v>
      </c>
      <c r="D21" s="87">
        <f t="shared" si="2"/>
        <v>87.556712099856028</v>
      </c>
      <c r="E21" s="87">
        <f t="shared" si="3"/>
        <v>0.77455909313672855</v>
      </c>
      <c r="F21" s="87">
        <f t="shared" si="4"/>
        <v>89.215554563628373</v>
      </c>
      <c r="G21" s="87">
        <f t="shared" si="5"/>
        <v>0.37966560989014353</v>
      </c>
      <c r="H21" s="87">
        <f t="shared" si="6"/>
        <v>1.3217488070214878</v>
      </c>
      <c r="I21" s="87">
        <f t="shared" si="7"/>
        <v>0.15691611831375718</v>
      </c>
      <c r="J21" s="87">
        <f t="shared" si="8"/>
        <v>99.40769375333079</v>
      </c>
      <c r="K21" s="87">
        <f t="shared" si="9"/>
        <v>0.13424932125606631</v>
      </c>
    </row>
    <row r="22" spans="1:23" x14ac:dyDescent="0.2">
      <c r="A22" s="28" t="s">
        <v>149</v>
      </c>
      <c r="B22" s="87">
        <f t="shared" si="0"/>
        <v>88.705184316485543</v>
      </c>
      <c r="C22" s="87">
        <f t="shared" si="1"/>
        <v>0.81182918234499968</v>
      </c>
      <c r="D22" s="87">
        <f t="shared" si="2"/>
        <v>88.572304260391974</v>
      </c>
      <c r="E22" s="87">
        <f t="shared" si="3"/>
        <v>0.84470086366784924</v>
      </c>
      <c r="F22" s="87">
        <f t="shared" si="4"/>
        <v>87.444760308804192</v>
      </c>
      <c r="G22" s="87">
        <f t="shared" si="5"/>
        <v>0.67055293385157999</v>
      </c>
      <c r="H22" s="87">
        <f t="shared" si="6"/>
        <v>1.1058346297489625</v>
      </c>
      <c r="I22" s="87">
        <f t="shared" si="7"/>
        <v>9.2680487312537682E-2</v>
      </c>
      <c r="J22" s="87">
        <f t="shared" si="8"/>
        <v>98.990761683004152</v>
      </c>
      <c r="K22" s="87">
        <f t="shared" si="9"/>
        <v>0.42058163036166063</v>
      </c>
    </row>
    <row r="23" spans="1:23" x14ac:dyDescent="0.2">
      <c r="A23" s="28" t="s">
        <v>150</v>
      </c>
      <c r="B23" s="87">
        <f t="shared" si="0"/>
        <v>89.320105885451511</v>
      </c>
      <c r="C23" s="87">
        <f t="shared" si="1"/>
        <v>2.5547440973817728</v>
      </c>
      <c r="D23" s="87">
        <f t="shared" si="2"/>
        <v>89.031204523154358</v>
      </c>
      <c r="E23" s="87">
        <f t="shared" si="3"/>
        <v>3.0039692867564391</v>
      </c>
      <c r="F23" s="87">
        <f t="shared" si="4"/>
        <v>80.955443467256515</v>
      </c>
      <c r="G23" s="87">
        <f t="shared" si="5"/>
        <v>3.6465257855954301</v>
      </c>
      <c r="H23" s="87">
        <f t="shared" si="6"/>
        <v>1.1843349603806783</v>
      </c>
      <c r="I23" s="87">
        <f t="shared" si="7"/>
        <v>0.75867734073673221</v>
      </c>
      <c r="J23" s="87">
        <f t="shared" si="8"/>
        <v>99.556692374269829</v>
      </c>
      <c r="K23" s="87">
        <f t="shared" si="9"/>
        <v>0.4412673710860518</v>
      </c>
    </row>
    <row r="24" spans="1:23" x14ac:dyDescent="0.2">
      <c r="A24" s="28" t="s">
        <v>151</v>
      </c>
      <c r="B24" s="87">
        <f t="shared" si="0"/>
        <v>91.355919091947541</v>
      </c>
      <c r="C24" s="87">
        <f t="shared" si="1"/>
        <v>1.7572629039436605</v>
      </c>
      <c r="D24" s="87">
        <f t="shared" si="2"/>
        <v>86.477627702201545</v>
      </c>
      <c r="E24" s="87">
        <f t="shared" si="3"/>
        <v>2.2122801094987126</v>
      </c>
      <c r="F24" s="87">
        <f t="shared" si="4"/>
        <v>87.159613364983585</v>
      </c>
      <c r="G24" s="87">
        <f t="shared" si="5"/>
        <v>1.4493298414848923</v>
      </c>
      <c r="H24" s="87">
        <f t="shared" si="6"/>
        <v>2.3679501600476542</v>
      </c>
      <c r="I24" s="87">
        <f t="shared" si="7"/>
        <v>4.0340035038908999</v>
      </c>
      <c r="J24" s="87">
        <f t="shared" si="8"/>
        <v>99.522675755146679</v>
      </c>
      <c r="K24" s="87">
        <f t="shared" si="9"/>
        <v>0.36227435137532565</v>
      </c>
    </row>
  </sheetData>
  <phoneticPr fontId="6" type="noConversion"/>
  <conditionalFormatting sqref="B2:Y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58D9-741F-1541-9DEA-D1E105058BDD}">
  <dimension ref="A1:K37"/>
  <sheetViews>
    <sheetView workbookViewId="0">
      <selection activeCell="K34" sqref="K34"/>
    </sheetView>
  </sheetViews>
  <sheetFormatPr baseColWidth="10" defaultRowHeight="16" x14ac:dyDescent="0.2"/>
  <cols>
    <col min="10" max="10" width="17.33203125" customWidth="1"/>
    <col min="11" max="11" width="15.1640625" customWidth="1"/>
  </cols>
  <sheetData>
    <row r="1" spans="1:11" x14ac:dyDescent="0.2">
      <c r="A1" t="s">
        <v>298</v>
      </c>
      <c r="I1" s="28" t="s">
        <v>365</v>
      </c>
    </row>
    <row r="2" spans="1:11" x14ac:dyDescent="0.2">
      <c r="A2" s="86" t="s">
        <v>200</v>
      </c>
      <c r="B2" s="86" t="s">
        <v>203</v>
      </c>
      <c r="C2" s="86" t="s">
        <v>202</v>
      </c>
      <c r="D2" s="86" t="s">
        <v>204</v>
      </c>
      <c r="E2" s="86" t="s">
        <v>206</v>
      </c>
      <c r="F2" s="86" t="s">
        <v>208</v>
      </c>
      <c r="G2" s="86" t="s">
        <v>209</v>
      </c>
      <c r="I2" s="28" t="s">
        <v>200</v>
      </c>
      <c r="J2" s="131" t="s">
        <v>364</v>
      </c>
      <c r="K2" s="131" t="s">
        <v>363</v>
      </c>
    </row>
    <row r="3" spans="1:11" x14ac:dyDescent="0.2">
      <c r="A3" s="107" t="s">
        <v>183</v>
      </c>
      <c r="B3" s="107">
        <v>91.492738000000003</v>
      </c>
      <c r="C3" s="107">
        <v>91.155266999999995</v>
      </c>
      <c r="D3" s="107">
        <v>90.194753000000006</v>
      </c>
      <c r="E3" s="107">
        <v>92.226165999999992</v>
      </c>
      <c r="F3" s="107">
        <v>93.810444000000004</v>
      </c>
      <c r="G3" s="109">
        <f t="shared" ref="G3:G37" si="0">AVERAGE(B3:F3)</f>
        <v>91.775873599999997</v>
      </c>
      <c r="I3" t="s">
        <v>183</v>
      </c>
      <c r="J3">
        <v>4560134</v>
      </c>
      <c r="K3" s="38">
        <f t="shared" ref="K3:K37" si="1">J3/3000000000*100</f>
        <v>0.15200446666666667</v>
      </c>
    </row>
    <row r="4" spans="1:11" x14ac:dyDescent="0.2">
      <c r="A4" s="107" t="s">
        <v>151</v>
      </c>
      <c r="B4" s="107">
        <v>91.147687000000005</v>
      </c>
      <c r="C4" s="107">
        <v>91.702765999999997</v>
      </c>
      <c r="D4" s="107">
        <v>90.038954000000004</v>
      </c>
      <c r="E4" s="107">
        <v>94.154119000000009</v>
      </c>
      <c r="F4" s="107">
        <v>89.736069999999998</v>
      </c>
      <c r="G4" s="109">
        <f t="shared" si="0"/>
        <v>91.355919200000002</v>
      </c>
      <c r="I4" t="s">
        <v>151</v>
      </c>
      <c r="J4">
        <v>11957850</v>
      </c>
      <c r="K4" s="38">
        <f t="shared" si="1"/>
        <v>0.39859500000000003</v>
      </c>
    </row>
    <row r="5" spans="1:11" x14ac:dyDescent="0.2">
      <c r="A5" s="107" t="s">
        <v>142</v>
      </c>
      <c r="B5" s="107">
        <v>89.608620999999999</v>
      </c>
      <c r="C5" s="107">
        <v>89.963037999999997</v>
      </c>
      <c r="D5" s="107">
        <v>91.057416000000003</v>
      </c>
      <c r="E5" s="107">
        <v>90.716560999999999</v>
      </c>
      <c r="F5" s="107">
        <v>91.655186</v>
      </c>
      <c r="G5" s="109">
        <f t="shared" si="0"/>
        <v>90.600164400000011</v>
      </c>
      <c r="I5" t="s">
        <v>142</v>
      </c>
      <c r="J5">
        <v>66186230</v>
      </c>
      <c r="K5" s="38">
        <f t="shared" si="1"/>
        <v>2.2062076666666668</v>
      </c>
    </row>
    <row r="6" spans="1:11" x14ac:dyDescent="0.2">
      <c r="A6" s="107" t="s">
        <v>199</v>
      </c>
      <c r="B6" s="107">
        <v>86.666667000000004</v>
      </c>
      <c r="C6" s="107">
        <v>88.888889000000006</v>
      </c>
      <c r="D6" s="107">
        <v>89.189188999999999</v>
      </c>
      <c r="E6" s="107">
        <v>100</v>
      </c>
      <c r="F6" s="107">
        <v>85.714286000000001</v>
      </c>
      <c r="G6" s="109">
        <f t="shared" si="0"/>
        <v>90.091806200000008</v>
      </c>
      <c r="I6" t="s">
        <v>199</v>
      </c>
      <c r="J6">
        <v>576441</v>
      </c>
      <c r="K6" s="38">
        <f t="shared" si="1"/>
        <v>1.9214699999999998E-2</v>
      </c>
    </row>
    <row r="7" spans="1:11" x14ac:dyDescent="0.2">
      <c r="A7" s="107" t="s">
        <v>146</v>
      </c>
      <c r="B7" s="107">
        <v>89.801857999999996</v>
      </c>
      <c r="C7" s="107">
        <v>90.980731000000006</v>
      </c>
      <c r="D7" s="107">
        <v>90.822163000000003</v>
      </c>
      <c r="E7" s="107">
        <v>88.794831000000002</v>
      </c>
      <c r="F7" s="107">
        <v>89.760064</v>
      </c>
      <c r="G7" s="109">
        <f t="shared" si="0"/>
        <v>90.031929399999996</v>
      </c>
      <c r="I7" t="s">
        <v>146</v>
      </c>
      <c r="J7">
        <v>138112282</v>
      </c>
      <c r="K7" s="38">
        <f t="shared" si="1"/>
        <v>4.6037427333333332</v>
      </c>
    </row>
    <row r="8" spans="1:11" x14ac:dyDescent="0.2">
      <c r="A8" s="107" t="s">
        <v>150</v>
      </c>
      <c r="B8" s="107">
        <v>92.985611999999989</v>
      </c>
      <c r="C8" s="107">
        <v>87.297297</v>
      </c>
      <c r="D8" s="107">
        <v>88.488211000000007</v>
      </c>
      <c r="E8" s="107">
        <v>90.858726000000004</v>
      </c>
      <c r="F8" s="107">
        <v>86.970683999999991</v>
      </c>
      <c r="G8" s="109">
        <f t="shared" si="0"/>
        <v>89.320105999999996</v>
      </c>
      <c r="I8" t="s">
        <v>150</v>
      </c>
      <c r="J8">
        <v>7592317</v>
      </c>
      <c r="K8" s="38">
        <f t="shared" si="1"/>
        <v>0.25307723333333332</v>
      </c>
    </row>
    <row r="9" spans="1:11" x14ac:dyDescent="0.2">
      <c r="A9" s="107" t="s">
        <v>149</v>
      </c>
      <c r="B9" s="107">
        <v>87.296429000000003</v>
      </c>
      <c r="C9" s="107">
        <v>88.959885</v>
      </c>
      <c r="D9" s="107">
        <v>88.879370999999992</v>
      </c>
      <c r="E9" s="107">
        <v>89.390555000000006</v>
      </c>
      <c r="F9" s="107">
        <v>88.999682000000007</v>
      </c>
      <c r="G9" s="109">
        <f t="shared" si="0"/>
        <v>88.705184399999993</v>
      </c>
      <c r="I9" t="s">
        <v>149</v>
      </c>
      <c r="J9">
        <v>528170343</v>
      </c>
      <c r="K9" s="38">
        <f t="shared" si="1"/>
        <v>17.605678099999999</v>
      </c>
    </row>
    <row r="10" spans="1:11" x14ac:dyDescent="0.2">
      <c r="A10" s="107" t="s">
        <v>143</v>
      </c>
      <c r="B10" s="107">
        <v>88.482596999999998</v>
      </c>
      <c r="C10" s="107">
        <v>87.878586999999996</v>
      </c>
      <c r="D10" s="107">
        <v>88.415016999999992</v>
      </c>
      <c r="E10" s="107">
        <v>88.997289999999992</v>
      </c>
      <c r="F10" s="107">
        <v>88.048000000000002</v>
      </c>
      <c r="G10" s="109">
        <f t="shared" si="0"/>
        <v>88.364298199999979</v>
      </c>
      <c r="I10" t="s">
        <v>143</v>
      </c>
      <c r="J10">
        <v>59683797</v>
      </c>
      <c r="K10" s="38">
        <f t="shared" si="1"/>
        <v>1.9894598999999999</v>
      </c>
    </row>
    <row r="11" spans="1:11" x14ac:dyDescent="0.2">
      <c r="A11" s="107" t="s">
        <v>145</v>
      </c>
      <c r="B11" s="107">
        <v>88.601035999999993</v>
      </c>
      <c r="C11" s="107">
        <v>86.543873000000005</v>
      </c>
      <c r="D11" s="107">
        <v>89.986649</v>
      </c>
      <c r="E11" s="107">
        <v>88</v>
      </c>
      <c r="F11" s="107">
        <v>88.218924000000001</v>
      </c>
      <c r="G11" s="109">
        <f t="shared" si="0"/>
        <v>88.2700964</v>
      </c>
      <c r="I11" t="s">
        <v>145</v>
      </c>
      <c r="J11">
        <v>20579078</v>
      </c>
      <c r="K11" s="38">
        <f t="shared" si="1"/>
        <v>0.68596926666666669</v>
      </c>
    </row>
    <row r="12" spans="1:11" x14ac:dyDescent="0.2">
      <c r="A12" s="107" t="s">
        <v>186</v>
      </c>
      <c r="B12" s="107">
        <v>86.363636</v>
      </c>
      <c r="C12" s="107">
        <v>87.323943999999997</v>
      </c>
      <c r="D12" s="107">
        <v>82.278480999999999</v>
      </c>
      <c r="E12" s="107">
        <v>88.235293999999996</v>
      </c>
      <c r="F12" s="107">
        <v>96.875</v>
      </c>
      <c r="G12" s="109">
        <f t="shared" si="0"/>
        <v>88.215271000000001</v>
      </c>
      <c r="I12" t="s">
        <v>186</v>
      </c>
      <c r="J12">
        <v>359127</v>
      </c>
      <c r="K12" s="38">
        <f t="shared" si="1"/>
        <v>1.19709E-2</v>
      </c>
    </row>
    <row r="13" spans="1:11" x14ac:dyDescent="0.2">
      <c r="A13" s="107" t="s">
        <v>144</v>
      </c>
      <c r="B13" s="107">
        <v>87.729358000000005</v>
      </c>
      <c r="C13" s="107">
        <v>86.737277999999989</v>
      </c>
      <c r="D13" s="107">
        <v>88.388299000000004</v>
      </c>
      <c r="E13" s="107">
        <v>88.491968</v>
      </c>
      <c r="F13" s="107">
        <v>87.996918000000008</v>
      </c>
      <c r="G13" s="109">
        <f t="shared" si="0"/>
        <v>87.868764200000001</v>
      </c>
      <c r="I13" t="s">
        <v>144</v>
      </c>
      <c r="J13">
        <v>57409545</v>
      </c>
      <c r="K13" s="38">
        <f t="shared" si="1"/>
        <v>1.9136515000000001</v>
      </c>
    </row>
    <row r="14" spans="1:11" x14ac:dyDescent="0.2">
      <c r="A14" s="107" t="s">
        <v>147</v>
      </c>
      <c r="B14" s="107">
        <v>87.037036999999998</v>
      </c>
      <c r="C14" s="107">
        <v>86.899840999999995</v>
      </c>
      <c r="D14" s="107">
        <v>87.418914000000001</v>
      </c>
      <c r="E14" s="107">
        <v>87.891738000000004</v>
      </c>
      <c r="F14" s="107">
        <v>88.865003999999999</v>
      </c>
      <c r="G14" s="109">
        <f t="shared" si="0"/>
        <v>87.622506799999996</v>
      </c>
      <c r="I14" t="s">
        <v>147</v>
      </c>
      <c r="J14">
        <v>31931886</v>
      </c>
      <c r="K14" s="38">
        <f t="shared" si="1"/>
        <v>1.0643962</v>
      </c>
    </row>
    <row r="15" spans="1:11" x14ac:dyDescent="0.2">
      <c r="A15" s="107" t="s">
        <v>197</v>
      </c>
      <c r="B15" s="107">
        <v>88.172043000000002</v>
      </c>
      <c r="C15" s="107">
        <v>86.150234999999995</v>
      </c>
      <c r="D15" s="107">
        <v>87.307692000000003</v>
      </c>
      <c r="E15" s="107">
        <v>88.505747</v>
      </c>
      <c r="F15" s="107">
        <v>81.699345999999991</v>
      </c>
      <c r="G15" s="109">
        <f t="shared" si="0"/>
        <v>86.367012599999981</v>
      </c>
      <c r="I15" t="s">
        <v>197</v>
      </c>
      <c r="J15">
        <v>2876421</v>
      </c>
      <c r="K15" s="38">
        <f t="shared" si="1"/>
        <v>9.5880699999999999E-2</v>
      </c>
    </row>
    <row r="16" spans="1:11" x14ac:dyDescent="0.2">
      <c r="A16" s="107" t="s">
        <v>148</v>
      </c>
      <c r="B16" s="107">
        <v>84.512226999999996</v>
      </c>
      <c r="C16" s="107">
        <v>86.443866</v>
      </c>
      <c r="D16" s="107">
        <v>87.110985999999997</v>
      </c>
      <c r="E16" s="107">
        <v>86.398501999999993</v>
      </c>
      <c r="F16" s="107">
        <v>86.644808999999995</v>
      </c>
      <c r="G16" s="109">
        <f t="shared" si="0"/>
        <v>86.22207800000001</v>
      </c>
      <c r="I16" t="s">
        <v>148</v>
      </c>
      <c r="J16">
        <v>128711405</v>
      </c>
      <c r="K16" s="38">
        <f t="shared" si="1"/>
        <v>4.2903801666666661</v>
      </c>
    </row>
    <row r="17" spans="1:11" x14ac:dyDescent="0.2">
      <c r="A17" s="107" t="s">
        <v>169</v>
      </c>
      <c r="B17" s="107">
        <v>81.818181999999993</v>
      </c>
      <c r="C17" s="107">
        <v>84.375</v>
      </c>
      <c r="D17" s="107">
        <v>86.714975999999993</v>
      </c>
      <c r="E17" s="107">
        <v>88.260869999999997</v>
      </c>
      <c r="F17" s="107">
        <v>86.363636</v>
      </c>
      <c r="G17" s="109">
        <f t="shared" si="0"/>
        <v>85.506532799999988</v>
      </c>
      <c r="I17" t="s">
        <v>169</v>
      </c>
      <c r="J17">
        <v>4242638</v>
      </c>
      <c r="K17" s="38">
        <f t="shared" si="1"/>
        <v>0.14142126666666668</v>
      </c>
    </row>
    <row r="18" spans="1:11" x14ac:dyDescent="0.2">
      <c r="A18" s="107" t="s">
        <v>162</v>
      </c>
      <c r="B18" s="107">
        <v>84</v>
      </c>
      <c r="C18" s="107">
        <v>76.315788999999995</v>
      </c>
      <c r="D18" s="107">
        <v>81.818181999999993</v>
      </c>
      <c r="E18" s="107">
        <v>95.833332999999996</v>
      </c>
      <c r="F18" s="107">
        <v>88.46153799999999</v>
      </c>
      <c r="G18" s="109">
        <f t="shared" si="0"/>
        <v>85.285768399999981</v>
      </c>
      <c r="I18" t="s">
        <v>162</v>
      </c>
      <c r="J18">
        <v>539830</v>
      </c>
      <c r="K18" s="38">
        <f t="shared" si="1"/>
        <v>1.7994333333333334E-2</v>
      </c>
    </row>
    <row r="19" spans="1:11" x14ac:dyDescent="0.2">
      <c r="A19" s="107" t="s">
        <v>163</v>
      </c>
      <c r="B19" s="107">
        <v>84.251969000000003</v>
      </c>
      <c r="C19" s="107">
        <v>83.231573999999995</v>
      </c>
      <c r="D19" s="107">
        <v>87.5</v>
      </c>
      <c r="E19" s="107">
        <v>87.733209000000002</v>
      </c>
      <c r="F19" s="107">
        <v>82.241152999999997</v>
      </c>
      <c r="G19" s="109">
        <f t="shared" si="0"/>
        <v>84.991580999999996</v>
      </c>
      <c r="I19" t="s">
        <v>163</v>
      </c>
      <c r="J19">
        <v>18350394</v>
      </c>
      <c r="K19" s="38">
        <f t="shared" si="1"/>
        <v>0.6116798</v>
      </c>
    </row>
    <row r="20" spans="1:11" x14ac:dyDescent="0.2">
      <c r="A20" s="107" t="s">
        <v>166</v>
      </c>
      <c r="B20" s="107">
        <v>75.663716999999991</v>
      </c>
      <c r="C20" s="107">
        <v>82.552954</v>
      </c>
      <c r="D20" s="107">
        <v>87.457627000000002</v>
      </c>
      <c r="E20" s="107">
        <v>89.644970000000001</v>
      </c>
      <c r="F20" s="107">
        <v>83.333332999999996</v>
      </c>
      <c r="G20" s="109">
        <f t="shared" si="0"/>
        <v>83.730520199999987</v>
      </c>
      <c r="I20" t="s">
        <v>166</v>
      </c>
      <c r="J20">
        <v>2483032</v>
      </c>
      <c r="K20" s="38">
        <f t="shared" si="1"/>
        <v>8.2767733333333329E-2</v>
      </c>
    </row>
    <row r="21" spans="1:11" x14ac:dyDescent="0.2">
      <c r="A21" s="107" t="s">
        <v>192</v>
      </c>
      <c r="B21" s="107">
        <v>83.333332999999996</v>
      </c>
      <c r="C21" s="107">
        <v>81.25</v>
      </c>
      <c r="D21" s="107">
        <v>81.818181999999993</v>
      </c>
      <c r="E21" s="107">
        <v>66.666667000000004</v>
      </c>
      <c r="F21" s="107">
        <v>100</v>
      </c>
      <c r="G21" s="109">
        <f t="shared" si="0"/>
        <v>82.61363639999999</v>
      </c>
      <c r="I21" t="s">
        <v>192</v>
      </c>
      <c r="J21">
        <v>321719</v>
      </c>
      <c r="K21" s="38">
        <f t="shared" si="1"/>
        <v>1.0723966666666666E-2</v>
      </c>
    </row>
    <row r="22" spans="1:11" x14ac:dyDescent="0.2">
      <c r="A22" s="107" t="s">
        <v>184</v>
      </c>
      <c r="B22" s="107">
        <v>86</v>
      </c>
      <c r="C22" s="107">
        <v>77.941175999999999</v>
      </c>
      <c r="D22" s="107">
        <v>82.377049</v>
      </c>
      <c r="E22" s="107">
        <v>65.454544999999996</v>
      </c>
      <c r="F22" s="107">
        <v>97.222222000000002</v>
      </c>
      <c r="G22" s="109">
        <f t="shared" si="0"/>
        <v>81.798998399999988</v>
      </c>
      <c r="I22" t="s">
        <v>184</v>
      </c>
      <c r="J22">
        <v>981087</v>
      </c>
      <c r="K22" s="38">
        <f t="shared" si="1"/>
        <v>3.27029E-2</v>
      </c>
    </row>
    <row r="23" spans="1:11" x14ac:dyDescent="0.2">
      <c r="A23" s="107" t="s">
        <v>193</v>
      </c>
      <c r="B23" s="107">
        <v>77.375565999999992</v>
      </c>
      <c r="C23" s="107">
        <v>80.907371999999995</v>
      </c>
      <c r="D23" s="107">
        <v>81.470587999999992</v>
      </c>
      <c r="E23" s="107">
        <v>82.428115000000005</v>
      </c>
      <c r="F23" s="107">
        <v>80.787036999999998</v>
      </c>
      <c r="G23" s="109">
        <f t="shared" si="0"/>
        <v>80.593735600000002</v>
      </c>
      <c r="I23" t="s">
        <v>193</v>
      </c>
      <c r="J23">
        <v>5258119</v>
      </c>
      <c r="K23" s="38">
        <f t="shared" si="1"/>
        <v>0.17527063333333334</v>
      </c>
    </row>
    <row r="24" spans="1:11" x14ac:dyDescent="0.2">
      <c r="A24" s="107" t="s">
        <v>172</v>
      </c>
      <c r="B24" s="107">
        <v>79.327901999999995</v>
      </c>
      <c r="C24" s="107">
        <v>79.482759000000001</v>
      </c>
      <c r="D24" s="107">
        <v>80.007418000000001</v>
      </c>
      <c r="E24" s="107">
        <v>81.980056999999988</v>
      </c>
      <c r="F24" s="107">
        <v>81.645570000000006</v>
      </c>
      <c r="G24" s="109">
        <f t="shared" si="0"/>
        <v>80.488741200000007</v>
      </c>
      <c r="I24" t="s">
        <v>172</v>
      </c>
      <c r="J24">
        <v>11852679</v>
      </c>
      <c r="K24" s="38">
        <f t="shared" si="1"/>
        <v>0.39508929999999998</v>
      </c>
    </row>
    <row r="25" spans="1:11" x14ac:dyDescent="0.2">
      <c r="A25" s="107" t="s">
        <v>175</v>
      </c>
      <c r="B25" s="107">
        <v>79.669421</v>
      </c>
      <c r="C25" s="107">
        <v>78.872889999999998</v>
      </c>
      <c r="D25" s="107">
        <v>80.127042000000003</v>
      </c>
      <c r="E25" s="107">
        <v>79.227941000000001</v>
      </c>
      <c r="F25" s="107">
        <v>81.360946999999996</v>
      </c>
      <c r="G25" s="109">
        <f t="shared" si="0"/>
        <v>79.8516482</v>
      </c>
      <c r="I25" t="s">
        <v>175</v>
      </c>
      <c r="J25">
        <v>14616655</v>
      </c>
      <c r="K25" s="38">
        <f t="shared" si="1"/>
        <v>0.48722183333333335</v>
      </c>
    </row>
    <row r="26" spans="1:11" x14ac:dyDescent="0.2">
      <c r="A26" s="107" t="s">
        <v>156</v>
      </c>
      <c r="B26" s="107">
        <v>76.842105000000004</v>
      </c>
      <c r="C26" s="107">
        <v>75.641025999999997</v>
      </c>
      <c r="D26" s="107">
        <v>81.434598999999992</v>
      </c>
      <c r="E26" s="107">
        <v>77.777777999999998</v>
      </c>
      <c r="F26" s="107">
        <v>79.674796999999998</v>
      </c>
      <c r="G26" s="109">
        <f t="shared" si="0"/>
        <v>78.274061000000003</v>
      </c>
      <c r="I26" t="s">
        <v>156</v>
      </c>
      <c r="J26">
        <v>2023376</v>
      </c>
      <c r="K26" s="38">
        <f t="shared" si="1"/>
        <v>6.7445866666666673E-2</v>
      </c>
    </row>
    <row r="27" spans="1:11" x14ac:dyDescent="0.2">
      <c r="A27" s="107" t="s">
        <v>152</v>
      </c>
      <c r="B27" s="107">
        <v>68.421053000000001</v>
      </c>
      <c r="C27" s="107">
        <v>70.930233000000001</v>
      </c>
      <c r="D27" s="107">
        <v>84.782608999999994</v>
      </c>
      <c r="E27" s="107">
        <v>77.777777999999998</v>
      </c>
      <c r="F27" s="107">
        <v>80</v>
      </c>
      <c r="G27" s="109">
        <f t="shared" si="0"/>
        <v>76.382334600000007</v>
      </c>
      <c r="I27" t="s">
        <v>152</v>
      </c>
      <c r="J27">
        <v>501625</v>
      </c>
      <c r="K27" s="38">
        <f t="shared" si="1"/>
        <v>1.6720833333333334E-2</v>
      </c>
    </row>
    <row r="28" spans="1:11" x14ac:dyDescent="0.2">
      <c r="A28" s="107" t="s">
        <v>181</v>
      </c>
      <c r="B28" s="107">
        <v>80</v>
      </c>
      <c r="C28" s="107">
        <v>72.463768000000002</v>
      </c>
      <c r="D28" s="107">
        <v>72.222222000000002</v>
      </c>
      <c r="E28" s="107">
        <v>77.419354999999996</v>
      </c>
      <c r="F28" s="107">
        <v>66.666667000000004</v>
      </c>
      <c r="G28" s="109">
        <f t="shared" si="0"/>
        <v>73.754402400000004</v>
      </c>
      <c r="I28" t="s">
        <v>181</v>
      </c>
      <c r="J28">
        <v>417044</v>
      </c>
      <c r="K28" s="38">
        <f t="shared" si="1"/>
        <v>1.3901466666666666E-2</v>
      </c>
    </row>
    <row r="29" spans="1:11" x14ac:dyDescent="0.2">
      <c r="A29" s="107" t="s">
        <v>182</v>
      </c>
      <c r="B29" s="107">
        <v>88.888889000000006</v>
      </c>
      <c r="C29" s="107">
        <v>73.529412000000008</v>
      </c>
      <c r="D29" s="107">
        <v>71.052632000000003</v>
      </c>
      <c r="E29" s="107">
        <v>55.555555999999996</v>
      </c>
      <c r="F29" s="107">
        <v>75</v>
      </c>
      <c r="G29" s="109">
        <f t="shared" si="0"/>
        <v>72.805297799999991</v>
      </c>
      <c r="I29" t="s">
        <v>182</v>
      </c>
      <c r="J29">
        <v>293556</v>
      </c>
      <c r="K29" s="38">
        <f t="shared" si="1"/>
        <v>9.7851999999999991E-3</v>
      </c>
    </row>
    <row r="30" spans="1:11" x14ac:dyDescent="0.2">
      <c r="A30" s="107" t="s">
        <v>159</v>
      </c>
      <c r="B30" s="107">
        <v>51.851852000000001</v>
      </c>
      <c r="C30" s="107">
        <v>68.75</v>
      </c>
      <c r="D30" s="107">
        <v>59.420289999999994</v>
      </c>
      <c r="E30" s="107">
        <v>85.18518499999999</v>
      </c>
      <c r="F30" s="107">
        <v>86.666667000000004</v>
      </c>
      <c r="G30" s="109">
        <f t="shared" si="0"/>
        <v>70.374798799999994</v>
      </c>
      <c r="I30" t="s">
        <v>159</v>
      </c>
      <c r="J30">
        <v>566476</v>
      </c>
      <c r="K30" s="38">
        <f t="shared" si="1"/>
        <v>1.8882533333333333E-2</v>
      </c>
    </row>
    <row r="31" spans="1:11" x14ac:dyDescent="0.2">
      <c r="A31" s="107" t="s">
        <v>165</v>
      </c>
      <c r="B31" s="107">
        <v>60</v>
      </c>
      <c r="C31" s="107">
        <v>40</v>
      </c>
      <c r="D31" s="107">
        <v>100</v>
      </c>
      <c r="E31" s="107">
        <v>100</v>
      </c>
      <c r="F31" s="107">
        <v>50</v>
      </c>
      <c r="G31" s="109">
        <f t="shared" si="0"/>
        <v>70</v>
      </c>
      <c r="I31" t="s">
        <v>165</v>
      </c>
      <c r="J31">
        <v>114762</v>
      </c>
      <c r="K31" s="38">
        <f t="shared" si="1"/>
        <v>3.8254000000000005E-3</v>
      </c>
    </row>
    <row r="32" spans="1:11" x14ac:dyDescent="0.2">
      <c r="A32" s="107" t="s">
        <v>160</v>
      </c>
      <c r="B32" s="107">
        <v>100</v>
      </c>
      <c r="C32" s="107">
        <v>52.380952000000001</v>
      </c>
      <c r="D32" s="107">
        <v>71.428570999999991</v>
      </c>
      <c r="E32" s="107">
        <v>66.666667000000004</v>
      </c>
      <c r="F32" s="107">
        <v>50</v>
      </c>
      <c r="G32" s="109">
        <f t="shared" si="0"/>
        <v>68.095238000000009</v>
      </c>
      <c r="I32" t="s">
        <v>160</v>
      </c>
      <c r="J32">
        <v>206036</v>
      </c>
      <c r="K32" s="38">
        <f t="shared" si="1"/>
        <v>6.8678666666666666E-3</v>
      </c>
    </row>
    <row r="33" spans="1:11" x14ac:dyDescent="0.2">
      <c r="A33" s="107" t="s">
        <v>161</v>
      </c>
      <c r="B33" s="107">
        <v>50</v>
      </c>
      <c r="C33" s="107">
        <v>80</v>
      </c>
      <c r="D33" s="107">
        <v>69.230769000000009</v>
      </c>
      <c r="E33" s="107">
        <v>56.666667000000004</v>
      </c>
      <c r="F33" s="107">
        <v>75</v>
      </c>
      <c r="G33" s="109">
        <f t="shared" si="0"/>
        <v>66.179487200000011</v>
      </c>
      <c r="I33" t="s">
        <v>161</v>
      </c>
      <c r="J33">
        <v>468033</v>
      </c>
      <c r="K33" s="38">
        <f t="shared" si="1"/>
        <v>1.5601100000000001E-2</v>
      </c>
    </row>
    <row r="34" spans="1:11" x14ac:dyDescent="0.2">
      <c r="A34" s="107" t="s">
        <v>185</v>
      </c>
      <c r="B34" s="107">
        <v>55.098343999999997</v>
      </c>
      <c r="C34" s="107">
        <v>63.992111999999999</v>
      </c>
      <c r="D34" s="107">
        <v>68.431944999999999</v>
      </c>
      <c r="E34" s="107">
        <v>65.440582000000006</v>
      </c>
      <c r="F34" s="107">
        <v>64.602926000000011</v>
      </c>
      <c r="G34" s="109">
        <f t="shared" si="0"/>
        <v>63.513181800000005</v>
      </c>
      <c r="I34" t="s">
        <v>185</v>
      </c>
      <c r="J34">
        <v>67976547</v>
      </c>
      <c r="K34" s="38">
        <f t="shared" si="1"/>
        <v>2.2658848999999996</v>
      </c>
    </row>
    <row r="35" spans="1:11" x14ac:dyDescent="0.2">
      <c r="A35" s="107" t="s">
        <v>187</v>
      </c>
      <c r="B35" s="107">
        <v>100</v>
      </c>
      <c r="C35" s="107">
        <v>91.666667000000004</v>
      </c>
      <c r="D35" s="107">
        <v>100</v>
      </c>
      <c r="E35" s="107">
        <v>8</v>
      </c>
      <c r="F35" s="107">
        <v>6.6666669999999995</v>
      </c>
      <c r="G35" s="109">
        <f t="shared" si="0"/>
        <v>61.26666680000001</v>
      </c>
      <c r="I35" t="s">
        <v>187</v>
      </c>
      <c r="J35">
        <v>73772</v>
      </c>
      <c r="K35" s="38">
        <f t="shared" si="1"/>
        <v>2.459066666666667E-3</v>
      </c>
    </row>
    <row r="36" spans="1:11" x14ac:dyDescent="0.2">
      <c r="A36" s="107" t="s">
        <v>173</v>
      </c>
      <c r="B36" s="107">
        <v>43.018867999999998</v>
      </c>
      <c r="C36" s="107">
        <v>48.259493999999997</v>
      </c>
      <c r="D36" s="107">
        <v>55.963302999999996</v>
      </c>
      <c r="E36" s="107">
        <v>58.366534000000001</v>
      </c>
      <c r="F36" s="107">
        <v>47.328244000000005</v>
      </c>
      <c r="G36" s="109">
        <f t="shared" si="0"/>
        <v>50.587288600000001</v>
      </c>
      <c r="I36" t="s">
        <v>173</v>
      </c>
      <c r="J36">
        <v>10060559</v>
      </c>
      <c r="K36" s="38">
        <f t="shared" si="1"/>
        <v>0.33535196666666667</v>
      </c>
    </row>
    <row r="37" spans="1:11" x14ac:dyDescent="0.2">
      <c r="A37" s="107" t="s">
        <v>194</v>
      </c>
      <c r="B37" s="107">
        <v>51.851852000000001</v>
      </c>
      <c r="C37" s="107">
        <v>53.947367999999997</v>
      </c>
      <c r="D37" s="107">
        <v>30.578512000000003</v>
      </c>
      <c r="E37" s="107">
        <v>35.227272999999997</v>
      </c>
      <c r="F37" s="107">
        <v>20.495494999999998</v>
      </c>
      <c r="G37" s="109">
        <f t="shared" si="0"/>
        <v>38.420099999999998</v>
      </c>
      <c r="I37" t="s">
        <v>194</v>
      </c>
      <c r="J37">
        <v>340466</v>
      </c>
      <c r="K37" s="38">
        <f t="shared" si="1"/>
        <v>1.1348866666666665E-2</v>
      </c>
    </row>
  </sheetData>
  <sortState xmlns:xlrd2="http://schemas.microsoft.com/office/spreadsheetml/2017/richdata2" ref="A3:K37">
    <sortCondition descending="1" ref="G3:G37"/>
  </sortState>
  <conditionalFormatting sqref="K3:K37">
    <cfRule type="cellIs" dxfId="0" priority="1" operator="greater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EB0C-346F-B843-AC42-9811229E753D}">
  <dimension ref="A1:L32"/>
  <sheetViews>
    <sheetView workbookViewId="0">
      <selection activeCell="C2" sqref="C2:C16"/>
    </sheetView>
  </sheetViews>
  <sheetFormatPr baseColWidth="10" defaultRowHeight="16" x14ac:dyDescent="0.2"/>
  <cols>
    <col min="1" max="1" width="14.6640625" customWidth="1"/>
    <col min="2" max="2" width="18" customWidth="1"/>
    <col min="4" max="4" width="12.1640625" style="89" bestFit="1" customWidth="1"/>
    <col min="5" max="6" width="13" customWidth="1"/>
    <col min="10" max="10" width="19.1640625" customWidth="1"/>
  </cols>
  <sheetData>
    <row r="1" spans="1:12" ht="18" x14ac:dyDescent="0.25">
      <c r="B1" t="s">
        <v>359</v>
      </c>
      <c r="C1" t="s">
        <v>360</v>
      </c>
      <c r="D1" s="89" t="s">
        <v>361</v>
      </c>
      <c r="E1" t="s">
        <v>362</v>
      </c>
      <c r="F1" t="s">
        <v>106</v>
      </c>
      <c r="J1" t="s">
        <v>356</v>
      </c>
      <c r="K1" t="s">
        <v>357</v>
      </c>
      <c r="L1" t="s">
        <v>358</v>
      </c>
    </row>
    <row r="2" spans="1:12" x14ac:dyDescent="0.2">
      <c r="A2" s="108" t="s">
        <v>328</v>
      </c>
      <c r="B2" s="116">
        <v>6.13E-3</v>
      </c>
      <c r="C2" s="108">
        <v>8.7805400000000002</v>
      </c>
      <c r="D2" s="117">
        <f t="shared" ref="D2:D25" si="0">C2/B2</f>
        <v>1432.3882544861337</v>
      </c>
      <c r="E2" s="108">
        <f t="shared" ref="E2:E25" si="1">LN(D2)</f>
        <v>7.2670984382066415</v>
      </c>
      <c r="F2" s="108">
        <v>0.21563300000000002</v>
      </c>
      <c r="J2" s="94">
        <f>B2*3200</f>
        <v>19.616</v>
      </c>
      <c r="K2" s="94">
        <f>0.162*C2</f>
        <v>1.42244748</v>
      </c>
      <c r="L2" s="38">
        <f>K2/(J2+K2)*100</f>
        <v>6.7611808397565278</v>
      </c>
    </row>
    <row r="3" spans="1:12" x14ac:dyDescent="0.2">
      <c r="A3" s="108" t="s">
        <v>329</v>
      </c>
      <c r="B3" s="116">
        <v>2.001E-2</v>
      </c>
      <c r="C3" s="108">
        <v>20.0261</v>
      </c>
      <c r="D3" s="117">
        <f t="shared" si="0"/>
        <v>1000.8045977011494</v>
      </c>
      <c r="E3" s="108">
        <f t="shared" si="1"/>
        <v>6.9085595531680779</v>
      </c>
      <c r="F3" s="108">
        <v>0.25614799999999999</v>
      </c>
    </row>
    <row r="4" spans="1:12" x14ac:dyDescent="0.2">
      <c r="A4" s="108" t="s">
        <v>330</v>
      </c>
      <c r="B4" s="116">
        <v>1.8200000000000001E-2</v>
      </c>
      <c r="C4" s="108">
        <v>25.404399999999999</v>
      </c>
      <c r="D4" s="117">
        <f t="shared" si="0"/>
        <v>1395.8461538461538</v>
      </c>
      <c r="E4" s="108">
        <f t="shared" si="1"/>
        <v>7.2412560722680377</v>
      </c>
      <c r="F4" s="108">
        <v>0.27921000000000001</v>
      </c>
      <c r="J4" s="137" t="s">
        <v>368</v>
      </c>
      <c r="K4" s="137" t="s">
        <v>369</v>
      </c>
    </row>
    <row r="5" spans="1:12" x14ac:dyDescent="0.2">
      <c r="A5" s="108" t="s">
        <v>331</v>
      </c>
      <c r="B5" s="116">
        <v>1.0120000000000001E-2</v>
      </c>
      <c r="C5" s="108">
        <v>18.815000000000001</v>
      </c>
      <c r="D5" s="117">
        <f t="shared" si="0"/>
        <v>1859.1897233201582</v>
      </c>
      <c r="E5" s="108">
        <f t="shared" si="1"/>
        <v>7.5278960391682181</v>
      </c>
      <c r="F5" s="108">
        <v>0.152999</v>
      </c>
      <c r="J5" s="138" t="s">
        <v>97</v>
      </c>
      <c r="K5" s="140">
        <f>AVERAGE(F2:F6)</f>
        <v>1.2792140000000001</v>
      </c>
      <c r="L5" s="38">
        <f>STDEV(F2:F6)</f>
        <v>2.3555507182033883</v>
      </c>
    </row>
    <row r="6" spans="1:12" x14ac:dyDescent="0.2">
      <c r="A6" s="108" t="s">
        <v>332</v>
      </c>
      <c r="B6" s="116">
        <v>7.9100000000000004E-3</v>
      </c>
      <c r="C6" s="108">
        <v>16.072800000000001</v>
      </c>
      <c r="D6" s="117">
        <f t="shared" si="0"/>
        <v>2031.9595448798989</v>
      </c>
      <c r="E6" s="108">
        <f t="shared" si="1"/>
        <v>7.6167558994843878</v>
      </c>
      <c r="F6" s="108">
        <v>5.4920799999999996</v>
      </c>
      <c r="J6" s="138" t="s">
        <v>98</v>
      </c>
      <c r="K6" s="140">
        <f>AVERAGE(F7:F11)</f>
        <v>0.86432885999999998</v>
      </c>
      <c r="L6" s="38">
        <f>STDEV(F7:F11)</f>
        <v>1.5697155382912689</v>
      </c>
    </row>
    <row r="7" spans="1:12" x14ac:dyDescent="0.2">
      <c r="A7" s="118" t="s">
        <v>333</v>
      </c>
      <c r="B7" s="119">
        <v>1.8200000000000001E-2</v>
      </c>
      <c r="C7" s="118">
        <v>25.404399999999999</v>
      </c>
      <c r="D7" s="120">
        <f t="shared" si="0"/>
        <v>1395.8461538461538</v>
      </c>
      <c r="E7" s="118">
        <f t="shared" si="1"/>
        <v>7.2412560722680377</v>
      </c>
      <c r="F7" s="118">
        <v>0.27921000000000001</v>
      </c>
      <c r="J7" s="138" t="s">
        <v>99</v>
      </c>
      <c r="K7" s="140">
        <f>AVERAGE(F12:F16)</f>
        <v>0.72489824999999997</v>
      </c>
      <c r="L7" s="38">
        <f>STDEV(F12:F16)</f>
        <v>0.90207284600759918</v>
      </c>
    </row>
    <row r="8" spans="1:12" x14ac:dyDescent="0.2">
      <c r="A8" s="118" t="s">
        <v>334</v>
      </c>
      <c r="B8" s="119">
        <v>1.345E-2</v>
      </c>
      <c r="C8" s="118">
        <v>31.4846</v>
      </c>
      <c r="D8" s="120">
        <f t="shared" si="0"/>
        <v>2340.8624535315985</v>
      </c>
      <c r="E8" s="118">
        <f t="shared" si="1"/>
        <v>7.7582747103318503</v>
      </c>
      <c r="F8" s="118">
        <v>0.112108</v>
      </c>
      <c r="J8" s="138" t="s">
        <v>371</v>
      </c>
      <c r="K8" s="140">
        <f>AVERAGE(F17:F21)</f>
        <v>0.2005458</v>
      </c>
      <c r="L8" s="38">
        <f>STDEV(F17:F21)</f>
        <v>1.9035743739082022E-2</v>
      </c>
    </row>
    <row r="9" spans="1:12" ht="17" thickBot="1" x14ac:dyDescent="0.25">
      <c r="A9" s="118" t="s">
        <v>335</v>
      </c>
      <c r="B9" s="119">
        <v>4.5900000000000003E-3</v>
      </c>
      <c r="C9" s="118">
        <v>6.8765599999999996</v>
      </c>
      <c r="D9" s="120">
        <f t="shared" si="0"/>
        <v>1498.1612200435727</v>
      </c>
      <c r="E9" s="118">
        <f t="shared" si="1"/>
        <v>7.3119937818132534</v>
      </c>
      <c r="F9" s="118">
        <v>7.2411299999999998E-2</v>
      </c>
      <c r="J9" s="139" t="s">
        <v>370</v>
      </c>
      <c r="K9" s="141">
        <f>AVERAGE(F22:F25)</f>
        <v>97.34375</v>
      </c>
      <c r="L9" s="38">
        <f>STDEV(F22:F25)</f>
        <v>0.42837206180298021</v>
      </c>
    </row>
    <row r="10" spans="1:12" ht="17" thickTop="1" x14ac:dyDescent="0.2">
      <c r="A10" s="118" t="s">
        <v>336</v>
      </c>
      <c r="B10" s="119">
        <v>4.4299999999999999E-3</v>
      </c>
      <c r="C10" s="118">
        <v>8.1479199999999992</v>
      </c>
      <c r="D10" s="120">
        <f t="shared" si="0"/>
        <v>1839.259593679458</v>
      </c>
      <c r="E10" s="118">
        <f t="shared" si="1"/>
        <v>7.5171183748811181</v>
      </c>
      <c r="F10" s="118">
        <v>0.18915500000000002</v>
      </c>
    </row>
    <row r="11" spans="1:12" x14ac:dyDescent="0.2">
      <c r="A11" s="118" t="s">
        <v>337</v>
      </c>
      <c r="B11" s="119">
        <v>2.8700000000000002E-3</v>
      </c>
      <c r="C11" s="118">
        <v>4.63354</v>
      </c>
      <c r="D11" s="120">
        <f t="shared" si="0"/>
        <v>1614.4738675958188</v>
      </c>
      <c r="E11" s="118">
        <f t="shared" si="1"/>
        <v>7.3867644040009477</v>
      </c>
      <c r="F11" s="118">
        <v>3.6687600000000002</v>
      </c>
    </row>
    <row r="12" spans="1:12" x14ac:dyDescent="0.2">
      <c r="A12" s="121" t="s">
        <v>338</v>
      </c>
      <c r="B12" s="122">
        <v>3.175E-2</v>
      </c>
      <c r="C12" s="121">
        <v>4.9936199999999999</v>
      </c>
      <c r="D12" s="123">
        <f t="shared" si="0"/>
        <v>157.27937007874016</v>
      </c>
      <c r="E12" s="142">
        <f t="shared" si="1"/>
        <v>5.0580236512963559</v>
      </c>
      <c r="F12" s="142">
        <v>0.32858700000000002</v>
      </c>
    </row>
    <row r="13" spans="1:12" x14ac:dyDescent="0.2">
      <c r="A13" s="121" t="s">
        <v>339</v>
      </c>
      <c r="B13" s="122">
        <v>3.0899999999999999E-3</v>
      </c>
      <c r="C13" s="121">
        <v>0.389594</v>
      </c>
      <c r="D13" s="123">
        <f t="shared" si="0"/>
        <v>126.08220064724919</v>
      </c>
      <c r="E13" s="142">
        <f t="shared" si="1"/>
        <v>4.8369340803294607</v>
      </c>
      <c r="F13" s="142"/>
    </row>
    <row r="14" spans="1:12" x14ac:dyDescent="0.2">
      <c r="A14" s="121" t="s">
        <v>340</v>
      </c>
      <c r="B14" s="122">
        <v>1.227E-2</v>
      </c>
      <c r="C14" s="121">
        <v>1.66354</v>
      </c>
      <c r="D14" s="123">
        <f t="shared" si="0"/>
        <v>135.57783211083944</v>
      </c>
      <c r="E14" s="142">
        <f t="shared" si="1"/>
        <v>4.9095458821334237</v>
      </c>
      <c r="F14" s="142">
        <v>0.37036999999999998</v>
      </c>
    </row>
    <row r="15" spans="1:12" x14ac:dyDescent="0.2">
      <c r="A15" s="121" t="s">
        <v>341</v>
      </c>
      <c r="B15" s="122">
        <v>2.3640000000000001E-2</v>
      </c>
      <c r="C15" s="121">
        <v>7.2559100000000001</v>
      </c>
      <c r="D15" s="123">
        <f t="shared" si="0"/>
        <v>306.9335871404399</v>
      </c>
      <c r="E15" s="142">
        <f t="shared" si="1"/>
        <v>5.7266313956520358</v>
      </c>
      <c r="F15" s="142">
        <v>0.13166600000000001</v>
      </c>
    </row>
    <row r="16" spans="1:12" x14ac:dyDescent="0.2">
      <c r="A16" s="121" t="s">
        <v>342</v>
      </c>
      <c r="B16" s="122">
        <v>1.737E-2</v>
      </c>
      <c r="C16" s="121">
        <v>3.44868</v>
      </c>
      <c r="D16" s="123">
        <f t="shared" si="0"/>
        <v>198.54231433506044</v>
      </c>
      <c r="E16" s="142">
        <f t="shared" si="1"/>
        <v>5.2910022478633572</v>
      </c>
      <c r="F16" s="142">
        <v>2.0689699999999998</v>
      </c>
    </row>
    <row r="17" spans="1:8" x14ac:dyDescent="0.2">
      <c r="A17" s="110" t="s">
        <v>347</v>
      </c>
      <c r="B17" s="111">
        <v>2.1149999999999999E-2</v>
      </c>
      <c r="C17" s="110">
        <v>216.751</v>
      </c>
      <c r="D17" s="112">
        <f t="shared" si="0"/>
        <v>10248.274231678488</v>
      </c>
      <c r="E17" s="110">
        <f t="shared" si="1"/>
        <v>9.2348646027500081</v>
      </c>
      <c r="F17" s="110">
        <v>0.18757699999999999</v>
      </c>
      <c r="G17" s="110" t="s">
        <v>353</v>
      </c>
      <c r="H17" s="110"/>
    </row>
    <row r="18" spans="1:8" x14ac:dyDescent="0.2">
      <c r="A18" s="110" t="s">
        <v>348</v>
      </c>
      <c r="B18" s="111">
        <v>3.823E-2</v>
      </c>
      <c r="C18" s="110">
        <v>361.214</v>
      </c>
      <c r="D18" s="112">
        <f t="shared" si="0"/>
        <v>9448.4436306565531</v>
      </c>
      <c r="E18" s="110">
        <f t="shared" si="1"/>
        <v>9.153605311755431</v>
      </c>
      <c r="F18" s="110">
        <v>0.19184899999999999</v>
      </c>
      <c r="G18" s="110" t="s">
        <v>353</v>
      </c>
      <c r="H18" s="110"/>
    </row>
    <row r="19" spans="1:8" x14ac:dyDescent="0.2">
      <c r="A19" s="110" t="s">
        <v>349</v>
      </c>
      <c r="B19" s="111">
        <v>2.8649999999999998E-2</v>
      </c>
      <c r="C19" s="110">
        <v>311.35899999999998</v>
      </c>
      <c r="D19" s="112">
        <f t="shared" si="0"/>
        <v>10867.678883071552</v>
      </c>
      <c r="E19" s="110">
        <f t="shared" si="1"/>
        <v>9.2935484230975298</v>
      </c>
      <c r="F19" s="110">
        <v>0.19525300000000001</v>
      </c>
      <c r="G19" s="110" t="s">
        <v>353</v>
      </c>
      <c r="H19" s="110"/>
    </row>
    <row r="20" spans="1:8" x14ac:dyDescent="0.2">
      <c r="A20" s="110" t="s">
        <v>350</v>
      </c>
      <c r="B20" s="111">
        <v>3.6790000000000003E-2</v>
      </c>
      <c r="C20" s="110">
        <v>374.24400000000003</v>
      </c>
      <c r="D20" s="112">
        <f t="shared" si="0"/>
        <v>10172.438162544169</v>
      </c>
      <c r="E20" s="110">
        <f t="shared" si="1"/>
        <v>9.2274372009725489</v>
      </c>
      <c r="F20" s="110">
        <v>0.23420200000000002</v>
      </c>
      <c r="G20" s="110" t="s">
        <v>353</v>
      </c>
      <c r="H20" s="110"/>
    </row>
    <row r="21" spans="1:8" x14ac:dyDescent="0.2">
      <c r="A21" s="110" t="s">
        <v>351</v>
      </c>
      <c r="B21" s="111">
        <v>2.0049999999999998E-2</v>
      </c>
      <c r="C21" s="110">
        <v>208.98099999999999</v>
      </c>
      <c r="D21" s="112">
        <f t="shared" si="0"/>
        <v>10422.992518703242</v>
      </c>
      <c r="E21" s="110">
        <f t="shared" si="1"/>
        <v>9.2517694639709784</v>
      </c>
      <c r="F21" s="110">
        <v>0.19384799999999999</v>
      </c>
      <c r="G21" s="110" t="s">
        <v>353</v>
      </c>
      <c r="H21" s="110"/>
    </row>
    <row r="22" spans="1:8" x14ac:dyDescent="0.2">
      <c r="A22" s="113" t="s">
        <v>343</v>
      </c>
      <c r="B22" s="114">
        <v>1.6199999999999999E-2</v>
      </c>
      <c r="C22" s="113">
        <v>23.459900000000001</v>
      </c>
      <c r="D22" s="115">
        <f t="shared" si="0"/>
        <v>1448.141975308642</v>
      </c>
      <c r="E22" s="113">
        <f t="shared" si="1"/>
        <v>7.2780366173854478</v>
      </c>
      <c r="F22" s="113">
        <v>97.908900000000003</v>
      </c>
      <c r="G22" s="113" t="s">
        <v>353</v>
      </c>
      <c r="H22" s="113"/>
    </row>
    <row r="23" spans="1:8" x14ac:dyDescent="0.2">
      <c r="A23" s="113" t="s">
        <v>344</v>
      </c>
      <c r="B23" s="114">
        <v>2.1430000000000001E-2</v>
      </c>
      <c r="C23" s="113">
        <v>37.177199999999999</v>
      </c>
      <c r="D23" s="115">
        <f t="shared" si="0"/>
        <v>1734.8203453103124</v>
      </c>
      <c r="E23" s="113">
        <f t="shared" si="1"/>
        <v>7.4586591396479829</v>
      </c>
      <c r="F23" s="113">
        <v>97.3005</v>
      </c>
      <c r="G23" s="113" t="s">
        <v>353</v>
      </c>
      <c r="H23" s="113"/>
    </row>
    <row r="24" spans="1:8" x14ac:dyDescent="0.2">
      <c r="A24" s="113" t="s">
        <v>345</v>
      </c>
      <c r="B24" s="114">
        <v>9.9100000000000004E-3</v>
      </c>
      <c r="C24" s="113">
        <v>8.45641</v>
      </c>
      <c r="D24" s="115">
        <f t="shared" si="0"/>
        <v>853.32088799192729</v>
      </c>
      <c r="E24" s="113">
        <f t="shared" si="1"/>
        <v>6.7491356643146849</v>
      </c>
      <c r="F24" s="113">
        <v>97.298500000000004</v>
      </c>
      <c r="G24" s="113" t="s">
        <v>353</v>
      </c>
      <c r="H24" s="113"/>
    </row>
    <row r="25" spans="1:8" x14ac:dyDescent="0.2">
      <c r="A25" s="113" t="s">
        <v>346</v>
      </c>
      <c r="B25" s="114">
        <v>1.9E-2</v>
      </c>
      <c r="C25" s="113">
        <v>21.9026</v>
      </c>
      <c r="D25" s="115">
        <f t="shared" si="0"/>
        <v>1152.7684210526315</v>
      </c>
      <c r="E25" s="113">
        <f t="shared" si="1"/>
        <v>7.0499216510525038</v>
      </c>
      <c r="F25" s="113">
        <v>96.867099999999994</v>
      </c>
      <c r="G25" s="113" t="s">
        <v>353</v>
      </c>
      <c r="H25" s="113"/>
    </row>
    <row r="27" spans="1:8" x14ac:dyDescent="0.2">
      <c r="B27" t="s">
        <v>366</v>
      </c>
      <c r="C27">
        <f>MIN(C2:C25)</f>
        <v>0.389594</v>
      </c>
    </row>
    <row r="28" spans="1:8" x14ac:dyDescent="0.2">
      <c r="B28" t="s">
        <v>367</v>
      </c>
      <c r="C28">
        <f>MAX(C2:C25)</f>
        <v>374.24400000000003</v>
      </c>
    </row>
    <row r="32" spans="1:8" x14ac:dyDescent="0.2">
      <c r="A32" t="s">
        <v>352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AFCF-A2FA-7446-B6CE-A15E9BD60795}">
  <dimension ref="A1:F2"/>
  <sheetViews>
    <sheetView workbookViewId="0">
      <selection activeCell="E6" sqref="E6"/>
    </sheetView>
  </sheetViews>
  <sheetFormatPr baseColWidth="10" defaultRowHeight="16" x14ac:dyDescent="0.2"/>
  <cols>
    <col min="1" max="1" width="14.5" customWidth="1"/>
    <col min="2" max="2" width="16.6640625" customWidth="1"/>
    <col min="3" max="3" width="16.83203125" customWidth="1"/>
    <col min="4" max="4" width="13.83203125" customWidth="1"/>
    <col min="5" max="5" width="16.5" customWidth="1"/>
  </cols>
  <sheetData>
    <row r="1" spans="1:6" ht="18" x14ac:dyDescent="0.25">
      <c r="B1" t="s">
        <v>359</v>
      </c>
      <c r="C1" t="s">
        <v>360</v>
      </c>
      <c r="D1" s="89" t="s">
        <v>361</v>
      </c>
      <c r="E1" t="s">
        <v>362</v>
      </c>
    </row>
    <row r="2" spans="1:6" x14ac:dyDescent="0.2">
      <c r="A2" s="108" t="s">
        <v>355</v>
      </c>
      <c r="B2" s="108">
        <v>11.7423</v>
      </c>
      <c r="C2" s="108">
        <v>63.473300000000002</v>
      </c>
      <c r="D2" s="117">
        <f>C2/B2</f>
        <v>5.4055253229776108</v>
      </c>
      <c r="E2" s="124">
        <f>LN(D2)</f>
        <v>1.6874216384085923</v>
      </c>
      <c r="F2" s="10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Primate Depth</vt:lpstr>
      <vt:lpstr>mouse bio replicates</vt:lpstr>
      <vt:lpstr>zoo muscle final</vt:lpstr>
      <vt:lpstr>Chimp Alu-L1 bootstrap</vt:lpstr>
      <vt:lpstr>Chimp all repeats</vt:lpstr>
      <vt:lpstr>mouse repeats &gt;1%</vt:lpstr>
      <vt:lpstr>Mouse all repeats HIP</vt:lpstr>
      <vt:lpstr>mouse mtdna</vt:lpstr>
      <vt:lpstr>chimp mtdna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Faulk</dc:creator>
  <cp:lastModifiedBy>Chris Faulk</cp:lastModifiedBy>
  <dcterms:created xsi:type="dcterms:W3CDTF">2023-01-12T22:44:52Z</dcterms:created>
  <dcterms:modified xsi:type="dcterms:W3CDTF">2023-06-01T22:17:34Z</dcterms:modified>
</cp:coreProperties>
</file>