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kl29/Dropbox/Manuscripts/2020_PCRP/NatureMethods_Submission/Tables_Rev1/"/>
    </mc:Choice>
  </mc:AlternateContent>
  <xr:revisionPtr revIDLastSave="0" documentId="13_ncr:1_{7F0D6AFD-3B9F-4842-8E82-91664EB88A17}" xr6:coauthVersionLast="45" xr6:coauthVersionMax="45" xr10:uidLastSave="{00000000-0000-0000-0000-000000000000}"/>
  <bookViews>
    <workbookView xWindow="0" yWindow="460" windowWidth="28800" windowHeight="17540" xr2:uid="{1A74FCE5-A235-1044-8464-E6FDBD9BA7A3}"/>
  </bookViews>
  <sheets>
    <sheet name="ProjectStats" sheetId="4" r:id="rId1"/>
    <sheet name="SampleStat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4" l="1"/>
  <c r="K5" i="4"/>
  <c r="K6" i="4"/>
  <c r="K7" i="4"/>
  <c r="K8" i="4"/>
  <c r="I23" i="4" l="1"/>
  <c r="M31" i="4"/>
  <c r="M30" i="4"/>
  <c r="M29" i="4"/>
  <c r="M28" i="4"/>
  <c r="M27" i="4"/>
  <c r="L31" i="4"/>
  <c r="L30" i="4"/>
  <c r="L29" i="4"/>
  <c r="L28" i="4"/>
  <c r="L27" i="4"/>
  <c r="I19" i="4"/>
  <c r="Q23" i="4"/>
  <c r="P23" i="4"/>
  <c r="O23" i="4"/>
  <c r="N23" i="4"/>
  <c r="M23" i="4"/>
  <c r="L23" i="4"/>
  <c r="K23" i="4"/>
  <c r="J23" i="4"/>
  <c r="Q22" i="4"/>
  <c r="P22" i="4"/>
  <c r="O22" i="4"/>
  <c r="N22" i="4"/>
  <c r="M22" i="4"/>
  <c r="L22" i="4"/>
  <c r="K22" i="4"/>
  <c r="J22" i="4"/>
  <c r="Q21" i="4"/>
  <c r="P21" i="4"/>
  <c r="O21" i="4"/>
  <c r="N21" i="4"/>
  <c r="M21" i="4"/>
  <c r="L21" i="4"/>
  <c r="K21" i="4"/>
  <c r="J21" i="4"/>
  <c r="Q20" i="4"/>
  <c r="P20" i="4"/>
  <c r="O20" i="4"/>
  <c r="N20" i="4"/>
  <c r="M20" i="4"/>
  <c r="L20" i="4"/>
  <c r="K20" i="4"/>
  <c r="J20" i="4"/>
  <c r="Q19" i="4"/>
  <c r="Q24" i="4" s="1"/>
  <c r="P19" i="4"/>
  <c r="P24" i="4" s="1"/>
  <c r="O19" i="4"/>
  <c r="O24" i="4" s="1"/>
  <c r="N19" i="4"/>
  <c r="M19" i="4"/>
  <c r="M24" i="4" s="1"/>
  <c r="L19" i="4"/>
  <c r="L24" i="4" s="1"/>
  <c r="K19" i="4"/>
  <c r="K24" i="4" s="1"/>
  <c r="J19" i="4"/>
  <c r="J24" i="4" s="1"/>
  <c r="I22" i="4"/>
  <c r="I21" i="4"/>
  <c r="I20" i="4"/>
  <c r="J11" i="4"/>
  <c r="K11" i="4"/>
  <c r="L11" i="4"/>
  <c r="M11" i="4"/>
  <c r="N11" i="4"/>
  <c r="J12" i="4"/>
  <c r="K12" i="4"/>
  <c r="L12" i="4"/>
  <c r="M12" i="4"/>
  <c r="N12" i="4"/>
  <c r="J13" i="4"/>
  <c r="K13" i="4"/>
  <c r="L13" i="4"/>
  <c r="M13" i="4"/>
  <c r="N13" i="4"/>
  <c r="J14" i="4"/>
  <c r="K14" i="4"/>
  <c r="L14" i="4"/>
  <c r="M14" i="4"/>
  <c r="N14" i="4"/>
  <c r="J15" i="4"/>
  <c r="K15" i="4"/>
  <c r="L15" i="4"/>
  <c r="M15" i="4"/>
  <c r="N15" i="4"/>
  <c r="I15" i="4"/>
  <c r="I14" i="4"/>
  <c r="I13" i="4"/>
  <c r="I12" i="4"/>
  <c r="I11" i="4"/>
  <c r="I4" i="4"/>
  <c r="I8" i="4"/>
  <c r="I7" i="4"/>
  <c r="I6" i="4"/>
  <c r="I5" i="4"/>
  <c r="C23" i="4"/>
  <c r="C22" i="4"/>
  <c r="C21" i="4"/>
  <c r="C20" i="4"/>
  <c r="C19" i="4"/>
  <c r="C18" i="4"/>
  <c r="D18" i="4" s="1"/>
  <c r="C17" i="4"/>
  <c r="D17" i="4" s="1"/>
  <c r="C16" i="4"/>
  <c r="D16" i="4" s="1"/>
  <c r="F5" i="4"/>
  <c r="F4" i="4"/>
  <c r="C4" i="4"/>
  <c r="C5" i="4" s="1"/>
  <c r="I5" i="3"/>
  <c r="I8" i="3"/>
  <c r="I4" i="3"/>
  <c r="I39" i="3"/>
  <c r="I38" i="3"/>
  <c r="I46" i="3"/>
  <c r="I45" i="3"/>
  <c r="I37" i="3"/>
  <c r="I3" i="3"/>
  <c r="I36" i="3"/>
  <c r="I44" i="3"/>
  <c r="I35" i="3"/>
  <c r="I34" i="3"/>
  <c r="I33" i="3"/>
  <c r="I32" i="3"/>
  <c r="I31" i="3"/>
  <c r="I30" i="3"/>
  <c r="I29" i="3"/>
  <c r="I28" i="3"/>
  <c r="I27" i="3"/>
  <c r="I26" i="3"/>
  <c r="I25" i="3"/>
  <c r="I7" i="3"/>
  <c r="I24" i="3"/>
  <c r="I23" i="3"/>
  <c r="I43" i="3"/>
  <c r="I22" i="3"/>
  <c r="I21" i="3"/>
  <c r="I20" i="3"/>
  <c r="I19" i="3"/>
  <c r="I18" i="3"/>
  <c r="I17" i="3"/>
  <c r="I42" i="3"/>
  <c r="I16" i="3"/>
  <c r="I41" i="3"/>
  <c r="I15" i="3"/>
  <c r="I14" i="3"/>
  <c r="I13" i="3"/>
  <c r="I12" i="3"/>
  <c r="I11" i="3"/>
  <c r="I10" i="3"/>
  <c r="I9" i="3"/>
  <c r="I40" i="3"/>
  <c r="I2" i="3"/>
  <c r="I6" i="3"/>
  <c r="N24" i="4" l="1"/>
  <c r="K16" i="4"/>
  <c r="L16" i="4"/>
  <c r="N16" i="4"/>
  <c r="J16" i="4"/>
  <c r="M32" i="4"/>
  <c r="M16" i="4"/>
  <c r="J8" i="4"/>
  <c r="J5" i="4"/>
  <c r="J6" i="4"/>
  <c r="I24" i="4"/>
  <c r="J7" i="4"/>
  <c r="L32" i="4"/>
  <c r="J4" i="4"/>
  <c r="I16" i="4"/>
  <c r="F6" i="4"/>
</calcChain>
</file>

<file path=xl/sharedStrings.xml><?xml version="1.0" encoding="utf-8"?>
<sst xmlns="http://schemas.openxmlformats.org/spreadsheetml/2006/main" count="413" uniqueCount="185">
  <si>
    <t>ProjectPhase</t>
  </si>
  <si>
    <t>SampleID</t>
  </si>
  <si>
    <t>Target</t>
  </si>
  <si>
    <t>AntibodyID</t>
  </si>
  <si>
    <t>Cellline/Tissue</t>
  </si>
  <si>
    <t>Read depth</t>
  </si>
  <si>
    <t>Unique mappability (%)</t>
  </si>
  <si>
    <t>ChExMix Peaks</t>
  </si>
  <si>
    <t>QC Metrics</t>
  </si>
  <si>
    <t>Feature enrichment</t>
  </si>
  <si>
    <t>Promoter Enrichment</t>
  </si>
  <si>
    <t>Insulator Enrichment</t>
  </si>
  <si>
    <t>chromHMM</t>
  </si>
  <si>
    <t> Promoter </t>
  </si>
  <si>
    <t>Transcription</t>
  </si>
  <si>
    <t>Enhancer </t>
  </si>
  <si>
    <t>Insulator</t>
  </si>
  <si>
    <t>Repressed</t>
  </si>
  <si>
    <t>Heterochromatin</t>
  </si>
  <si>
    <t> </t>
  </si>
  <si>
    <t>segway</t>
  </si>
  <si>
    <t>Active_Promoter</t>
  </si>
  <si>
    <t>Proximal_Active</t>
  </si>
  <si>
    <t>Inactive_Promoter</t>
  </si>
  <si>
    <t>Enhancer</t>
  </si>
  <si>
    <t>Open_Chromatin</t>
  </si>
  <si>
    <t>Polycomb</t>
  </si>
  <si>
    <t>MCF7</t>
  </si>
  <si>
    <t>YY1</t>
  </si>
  <si>
    <t>USF1</t>
  </si>
  <si>
    <t>Project phase</t>
  </si>
  <si>
    <t>Samples processed</t>
  </si>
  <si>
    <t>Sequencing Stats</t>
  </si>
  <si>
    <t>K562</t>
  </si>
  <si>
    <t>Avg</t>
  </si>
  <si>
    <t>Median</t>
  </si>
  <si>
    <t>Std Dev</t>
  </si>
  <si>
    <t>Min</t>
  </si>
  <si>
    <t>Total</t>
  </si>
  <si>
    <t>Max</t>
  </si>
  <si>
    <t>Promoter</t>
  </si>
  <si>
    <t>Unique Targets</t>
  </si>
  <si>
    <t>Unique Clones</t>
  </si>
  <si>
    <t>Total Samples</t>
  </si>
  <si>
    <t>2 StdDev above Avg</t>
  </si>
  <si>
    <t>% Pass Threshold</t>
  </si>
  <si>
    <t>Promoter Active</t>
  </si>
  <si>
    <t>Inactive Promoter</t>
  </si>
  <si>
    <t>Open chromatin</t>
  </si>
  <si>
    <t>Samples &gt;=1</t>
  </si>
  <si>
    <t>Samples &gt;=2</t>
  </si>
  <si>
    <t>Samples &gt;=3</t>
  </si>
  <si>
    <t>feature pileup</t>
  </si>
  <si>
    <t>Promoter pileup</t>
  </si>
  <si>
    <t>Insulator pileup</t>
  </si>
  <si>
    <t>BV410</t>
  </si>
  <si>
    <t>FOXA1</t>
  </si>
  <si>
    <t>BV411</t>
  </si>
  <si>
    <t>BV589</t>
  </si>
  <si>
    <t>MAX</t>
  </si>
  <si>
    <t>BV590</t>
  </si>
  <si>
    <t>MEN1</t>
  </si>
  <si>
    <t>BV591</t>
  </si>
  <si>
    <t>STAT1</t>
  </si>
  <si>
    <t>BV592</t>
  </si>
  <si>
    <t>HOXB5</t>
  </si>
  <si>
    <t>BV593</t>
  </si>
  <si>
    <t>HOXB9</t>
  </si>
  <si>
    <t>BV594</t>
  </si>
  <si>
    <t>HOXB2</t>
  </si>
  <si>
    <t>BV595</t>
  </si>
  <si>
    <t>FOXP3</t>
  </si>
  <si>
    <t>BV596</t>
  </si>
  <si>
    <t>FOXO3</t>
  </si>
  <si>
    <t>BV597</t>
  </si>
  <si>
    <t>FOXM1</t>
  </si>
  <si>
    <t>BV598</t>
  </si>
  <si>
    <t>FOXA2</t>
  </si>
  <si>
    <t>BV599</t>
  </si>
  <si>
    <t>BCL11A</t>
  </si>
  <si>
    <t>BV600</t>
  </si>
  <si>
    <t>KLF7</t>
  </si>
  <si>
    <t>BV601</t>
  </si>
  <si>
    <t>KLF16</t>
  </si>
  <si>
    <t>BV602</t>
  </si>
  <si>
    <t>KLF14</t>
  </si>
  <si>
    <t>BV603</t>
  </si>
  <si>
    <t>KLF1</t>
  </si>
  <si>
    <t>BV604</t>
  </si>
  <si>
    <t>ZNF354B</t>
  </si>
  <si>
    <t>BV605</t>
  </si>
  <si>
    <t>ZNF143</t>
  </si>
  <si>
    <t>BV606</t>
  </si>
  <si>
    <t>ZFAT</t>
  </si>
  <si>
    <t>BV607</t>
  </si>
  <si>
    <t>YY2</t>
  </si>
  <si>
    <t>BV608</t>
  </si>
  <si>
    <t>BV609</t>
  </si>
  <si>
    <t>USF2</t>
  </si>
  <si>
    <t>BV610</t>
  </si>
  <si>
    <t>THAP7</t>
  </si>
  <si>
    <t>BV611</t>
  </si>
  <si>
    <t>THAP5</t>
  </si>
  <si>
    <t>BV612</t>
  </si>
  <si>
    <t>THAP4</t>
  </si>
  <si>
    <t>BV613</t>
  </si>
  <si>
    <t>STAT5A</t>
  </si>
  <si>
    <t>BV614</t>
  </si>
  <si>
    <t>STAT3</t>
  </si>
  <si>
    <t>BV615</t>
  </si>
  <si>
    <t>NRF1</t>
  </si>
  <si>
    <t>BV616</t>
  </si>
  <si>
    <t>NFIA</t>
  </si>
  <si>
    <t>BV617</t>
  </si>
  <si>
    <t>NAB2</t>
  </si>
  <si>
    <t>BV618</t>
  </si>
  <si>
    <t>MLLT3</t>
  </si>
  <si>
    <t>BV619</t>
  </si>
  <si>
    <t>MEIS2</t>
  </si>
  <si>
    <t>BV620</t>
  </si>
  <si>
    <t>MEF2D</t>
  </si>
  <si>
    <t>BV621</t>
  </si>
  <si>
    <t>MAFG</t>
  </si>
  <si>
    <t>BV622</t>
  </si>
  <si>
    <t>GABPA</t>
  </si>
  <si>
    <t>BV623</t>
  </si>
  <si>
    <t>FOS</t>
  </si>
  <si>
    <t>BV624</t>
  </si>
  <si>
    <t>FEZF2</t>
  </si>
  <si>
    <t>BV625</t>
  </si>
  <si>
    <t>DRAP1</t>
  </si>
  <si>
    <t>BV626</t>
  </si>
  <si>
    <t>DCP2</t>
  </si>
  <si>
    <t>BV627</t>
  </si>
  <si>
    <t>BATF2</t>
  </si>
  <si>
    <t>BV628</t>
  </si>
  <si>
    <t>BV631</t>
  </si>
  <si>
    <t>K4me3</t>
  </si>
  <si>
    <t>BV632</t>
  </si>
  <si>
    <t>K27me3</t>
  </si>
  <si>
    <t>BV633</t>
  </si>
  <si>
    <t>CTCF</t>
  </si>
  <si>
    <t>EpiCypher</t>
  </si>
  <si>
    <t>NaN</t>
  </si>
  <si>
    <t>Bethyl</t>
  </si>
  <si>
    <t>Abcam</t>
  </si>
  <si>
    <t>Aligned reads</t>
  </si>
  <si>
    <t>Raw reads</t>
  </si>
  <si>
    <t>Mappability (%)</t>
  </si>
  <si>
    <t>Supplementary Table 4: CUT&amp;RUN QC</t>
  </si>
  <si>
    <t>1E7</t>
  </si>
  <si>
    <t>1H6</t>
  </si>
  <si>
    <t>3D6</t>
  </si>
  <si>
    <t>1C3</t>
  </si>
  <si>
    <t>1E6</t>
  </si>
  <si>
    <t>1C9</t>
  </si>
  <si>
    <t>1B2</t>
  </si>
  <si>
    <t>1G5</t>
  </si>
  <si>
    <t>1H4</t>
  </si>
  <si>
    <t>3A2</t>
  </si>
  <si>
    <t>1G10</t>
  </si>
  <si>
    <t>1C11</t>
  </si>
  <si>
    <t>2E5</t>
  </si>
  <si>
    <t>1C12</t>
  </si>
  <si>
    <t>2C4</t>
  </si>
  <si>
    <t>1A8</t>
  </si>
  <si>
    <t>1A10</t>
  </si>
  <si>
    <t>2D2</t>
  </si>
  <si>
    <t>1A5</t>
  </si>
  <si>
    <t>1A11</t>
  </si>
  <si>
    <t>3H4</t>
  </si>
  <si>
    <t>2D4</t>
  </si>
  <si>
    <t>1A7</t>
  </si>
  <si>
    <t>2F12</t>
  </si>
  <si>
    <t>3H1</t>
  </si>
  <si>
    <t>1B8</t>
  </si>
  <si>
    <t>2G1</t>
  </si>
  <si>
    <t>2B6</t>
  </si>
  <si>
    <t>3A4</t>
  </si>
  <si>
    <t>1H7</t>
  </si>
  <si>
    <t>2G3</t>
  </si>
  <si>
    <t>1A12</t>
  </si>
  <si>
    <t>1D6</t>
  </si>
  <si>
    <t>2B9</t>
  </si>
  <si>
    <t>Millipore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</si>
</sst>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000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1" xfId="0" applyFont="1" applyBorder="1"/>
    <xf numFmtId="0" fontId="3" fillId="0" borderId="0" xfId="0" applyFont="1"/>
    <xf numFmtId="0" fontId="2" fillId="0" borderId="1" xfId="0" applyFont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2" fontId="0" fillId="4" borderId="0" xfId="0" applyNumberFormat="1" applyFill="1" applyAlignment="1">
      <alignment horizontal="center"/>
    </xf>
    <xf numFmtId="2" fontId="0" fillId="0" borderId="0" xfId="0" applyNumberFormat="1"/>
    <xf numFmtId="0" fontId="2" fillId="3" borderId="3" xfId="0" applyFont="1" applyFill="1" applyBorder="1"/>
    <xf numFmtId="0" fontId="2" fillId="3" borderId="4" xfId="0" applyFont="1" applyFill="1" applyBorder="1"/>
    <xf numFmtId="0" fontId="5" fillId="0" borderId="0" xfId="0" applyFont="1"/>
    <xf numFmtId="0" fontId="2" fillId="3" borderId="5" xfId="0" applyFont="1" applyFill="1" applyBorder="1" applyAlignment="1">
      <alignment horizontal="center"/>
    </xf>
    <xf numFmtId="164" fontId="2" fillId="3" borderId="4" xfId="1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5" fillId="0" borderId="6" xfId="0" applyFont="1" applyBorder="1"/>
    <xf numFmtId="164" fontId="3" fillId="0" borderId="1" xfId="1" applyNumberFormat="1" applyFont="1" applyBorder="1"/>
    <xf numFmtId="0" fontId="5" fillId="0" borderId="8" xfId="0" applyFont="1" applyBorder="1"/>
    <xf numFmtId="164" fontId="3" fillId="0" borderId="9" xfId="1" applyNumberFormat="1" applyFont="1" applyBorder="1"/>
    <xf numFmtId="164" fontId="3" fillId="0" borderId="10" xfId="1" applyNumberFormat="1" applyFont="1" applyBorder="1"/>
    <xf numFmtId="0" fontId="2" fillId="3" borderId="5" xfId="0" applyFont="1" applyFill="1" applyBorder="1"/>
    <xf numFmtId="0" fontId="5" fillId="0" borderId="0" xfId="0" applyFont="1" applyBorder="1"/>
    <xf numFmtId="2" fontId="3" fillId="0" borderId="1" xfId="0" applyNumberFormat="1" applyFont="1" applyBorder="1"/>
    <xf numFmtId="2" fontId="3" fillId="0" borderId="0" xfId="0" applyNumberFormat="1" applyFont="1" applyBorder="1"/>
    <xf numFmtId="0" fontId="6" fillId="3" borderId="3" xfId="0" applyFont="1" applyFill="1" applyBorder="1"/>
    <xf numFmtId="164" fontId="3" fillId="0" borderId="7" xfId="1" applyNumberFormat="1" applyFont="1" applyBorder="1"/>
    <xf numFmtId="0" fontId="3" fillId="0" borderId="8" xfId="0" applyFont="1" applyBorder="1"/>
    <xf numFmtId="0" fontId="5" fillId="0" borderId="8" xfId="0" applyFont="1" applyFill="1" applyBorder="1"/>
    <xf numFmtId="2" fontId="3" fillId="4" borderId="10" xfId="0" applyNumberFormat="1" applyFont="1" applyFill="1" applyBorder="1"/>
    <xf numFmtId="0" fontId="3" fillId="0" borderId="3" xfId="0" applyFont="1" applyBorder="1"/>
    <xf numFmtId="164" fontId="4" fillId="2" borderId="7" xfId="1" applyNumberFormat="1" applyFont="1" applyFill="1" applyBorder="1" applyAlignment="1">
      <alignment horizontal="center"/>
    </xf>
    <xf numFmtId="0" fontId="3" fillId="0" borderId="1" xfId="0" applyFont="1" applyBorder="1"/>
    <xf numFmtId="165" fontId="5" fillId="0" borderId="7" xfId="2" applyNumberFormat="1" applyFont="1" applyBorder="1" applyAlignment="1">
      <alignment horizontal="center"/>
    </xf>
    <xf numFmtId="2" fontId="3" fillId="0" borderId="7" xfId="0" applyNumberFormat="1" applyFont="1" applyBorder="1"/>
    <xf numFmtId="2" fontId="3" fillId="4" borderId="9" xfId="0" applyNumberFormat="1" applyFont="1" applyFill="1" applyBorder="1"/>
    <xf numFmtId="0" fontId="3" fillId="0" borderId="10" xfId="0" applyFont="1" applyBorder="1"/>
    <xf numFmtId="0" fontId="3" fillId="0" borderId="9" xfId="0" applyFont="1" applyBorder="1"/>
    <xf numFmtId="166" fontId="3" fillId="0" borderId="0" xfId="0" applyNumberFormat="1" applyFont="1"/>
    <xf numFmtId="2" fontId="3" fillId="0" borderId="0" xfId="0" applyNumberFormat="1" applyFont="1"/>
    <xf numFmtId="164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quotePrefix="1" applyBorder="1"/>
    <xf numFmtId="164" fontId="0" fillId="0" borderId="0" xfId="1" applyNumberFormat="1" applyFont="1" applyBorder="1"/>
    <xf numFmtId="164" fontId="0" fillId="0" borderId="0" xfId="1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9" fontId="0" fillId="0" borderId="0" xfId="2" applyNumberFormat="1" applyFont="1"/>
    <xf numFmtId="164" fontId="0" fillId="0" borderId="0" xfId="1" applyNumberFormat="1" applyFont="1" applyFill="1" applyAlignment="1">
      <alignment horizontal="center"/>
    </xf>
    <xf numFmtId="0" fontId="0" fillId="0" borderId="0" xfId="0" applyBorder="1" applyAlignment="1">
      <alignment horizontal="center"/>
    </xf>
    <xf numFmtId="9" fontId="3" fillId="0" borderId="1" xfId="2" applyFont="1" applyBorder="1"/>
    <xf numFmtId="9" fontId="3" fillId="0" borderId="10" xfId="2" applyFont="1" applyBorder="1"/>
    <xf numFmtId="164" fontId="0" fillId="0" borderId="0" xfId="0" applyNumberFormat="1" applyBorder="1"/>
    <xf numFmtId="9" fontId="0" fillId="0" borderId="0" xfId="2" applyNumberFormat="1" applyFont="1" applyBorder="1"/>
    <xf numFmtId="2" fontId="0" fillId="4" borderId="0" xfId="0" applyNumberFormat="1" applyFill="1" applyBorder="1" applyAlignment="1">
      <alignment horizontal="center"/>
    </xf>
    <xf numFmtId="0" fontId="7" fillId="0" borderId="0" xfId="0" applyFont="1" applyAlignment="1">
      <alignment horizontal="left" vertical="top"/>
    </xf>
    <xf numFmtId="0" fontId="7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Fill="1" applyBorder="1"/>
    <xf numFmtId="0" fontId="8" fillId="0" borderId="0" xfId="0" applyFont="1" applyFill="1" applyAlignment="1">
      <alignment horizontal="left" vertical="top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54A39-66E0-5544-861D-E75E04EAC90C}">
  <dimension ref="A1:Q36"/>
  <sheetViews>
    <sheetView tabSelected="1" workbookViewId="0"/>
  </sheetViews>
  <sheetFormatPr baseColWidth="10" defaultRowHeight="16" x14ac:dyDescent="0.2"/>
  <cols>
    <col min="1" max="1" width="34.1640625" style="2" customWidth="1"/>
    <col min="2" max="2" width="17" style="2" bestFit="1" customWidth="1"/>
    <col min="3" max="3" width="23.83203125" style="2" bestFit="1" customWidth="1"/>
    <col min="4" max="4" width="23.6640625" style="2" bestFit="1" customWidth="1"/>
    <col min="5" max="5" width="18.1640625" style="2" bestFit="1" customWidth="1"/>
    <col min="6" max="6" width="23.83203125" style="2" bestFit="1" customWidth="1"/>
    <col min="7" max="7" width="10.83203125" style="2"/>
    <col min="8" max="8" width="24.33203125" style="2" bestFit="1" customWidth="1"/>
    <col min="9" max="9" width="16.6640625" style="2" bestFit="1" customWidth="1"/>
    <col min="10" max="10" width="28.1640625" style="2" bestFit="1" customWidth="1"/>
    <col min="11" max="11" width="21.6640625" style="2" bestFit="1" customWidth="1"/>
    <col min="12" max="12" width="20.5" style="2" bestFit="1" customWidth="1"/>
    <col min="13" max="13" width="20.33203125" style="2" bestFit="1" customWidth="1"/>
    <col min="14" max="14" width="19.6640625" style="2" bestFit="1" customWidth="1"/>
    <col min="15" max="15" width="11.33203125" style="2" bestFit="1" customWidth="1"/>
    <col min="16" max="16" width="20.33203125" style="2" bestFit="1" customWidth="1"/>
    <col min="17" max="17" width="12.5" style="2" bestFit="1" customWidth="1"/>
    <col min="18" max="16384" width="10.83203125" style="2"/>
  </cols>
  <sheetData>
    <row r="1" spans="1:17" s="60" customFormat="1" x14ac:dyDescent="0.2">
      <c r="A1" s="62" t="s">
        <v>149</v>
      </c>
      <c r="B1" s="58"/>
      <c r="C1" s="59"/>
      <c r="D1" s="59"/>
    </row>
    <row r="2" spans="1:17" ht="17" thickBot="1" x14ac:dyDescent="0.25"/>
    <row r="3" spans="1:17" ht="18" x14ac:dyDescent="0.2">
      <c r="B3" s="12" t="s">
        <v>30</v>
      </c>
      <c r="C3" s="13" t="s">
        <v>31</v>
      </c>
      <c r="D3" s="14"/>
      <c r="E3" s="12" t="s">
        <v>4</v>
      </c>
      <c r="F3" s="13" t="s">
        <v>31</v>
      </c>
      <c r="H3" s="12" t="s">
        <v>32</v>
      </c>
      <c r="I3" s="15" t="s">
        <v>5</v>
      </c>
      <c r="J3" s="15" t="s">
        <v>6</v>
      </c>
      <c r="K3" s="16" t="s">
        <v>7</v>
      </c>
    </row>
    <row r="4" spans="1:17" x14ac:dyDescent="0.2">
      <c r="B4" s="17" t="s">
        <v>142</v>
      </c>
      <c r="C4" s="18">
        <f>COUNTIF(SampleStats!A2:A46,B4)</f>
        <v>45</v>
      </c>
      <c r="E4" s="17" t="s">
        <v>33</v>
      </c>
      <c r="F4" s="18">
        <f>COUNTIF(SampleStats!$E$2:$E$46,ProjectStats!E4)</f>
        <v>43</v>
      </c>
      <c r="H4" s="19" t="s">
        <v>34</v>
      </c>
      <c r="I4" s="20">
        <f>AVERAGE(SampleStats!$H$2:$H$46)</f>
        <v>7663765.4000000004</v>
      </c>
      <c r="J4" s="53">
        <f>AVERAGE(SampleStats!I2:I46)</f>
        <v>0.67390123822053616</v>
      </c>
      <c r="K4" s="20">
        <f>AVERAGE(SampleStats!J2:J46)</f>
        <v>20986.066666666666</v>
      </c>
    </row>
    <row r="5" spans="1:17" ht="17" thickBot="1" x14ac:dyDescent="0.25">
      <c r="B5" s="21" t="s">
        <v>38</v>
      </c>
      <c r="C5" s="22">
        <f>SUM(C4:C4)</f>
        <v>45</v>
      </c>
      <c r="E5" s="17" t="s">
        <v>27</v>
      </c>
      <c r="F5" s="18">
        <f>COUNTIF(SampleStats!$E$2:$E$46,ProjectStats!E5)</f>
        <v>2</v>
      </c>
      <c r="H5" s="19" t="s">
        <v>35</v>
      </c>
      <c r="I5" s="20">
        <f>MEDIAN(SampleStats!$H$2:$H$46)</f>
        <v>7262883</v>
      </c>
      <c r="J5" s="53">
        <f>MEDIAN(SampleStats!I2:I46)</f>
        <v>0.65629920886625936</v>
      </c>
      <c r="K5" s="20">
        <f>MEDIAN(SampleStats!J2:J46)</f>
        <v>17254</v>
      </c>
    </row>
    <row r="6" spans="1:17" ht="17" thickBot="1" x14ac:dyDescent="0.25">
      <c r="E6" s="21" t="s">
        <v>38</v>
      </c>
      <c r="F6" s="22">
        <f>SUM(F4:F5)</f>
        <v>45</v>
      </c>
      <c r="H6" s="19" t="s">
        <v>36</v>
      </c>
      <c r="I6" s="20">
        <f>_xlfn.STDEV.P(SampleStats!$H$2:$H$46)</f>
        <v>2499225.8833134207</v>
      </c>
      <c r="J6" s="53">
        <f>_xlfn.STDEV.P(SampleStats!I2:I46)</f>
        <v>0.12009758236598224</v>
      </c>
      <c r="K6" s="20">
        <f>_xlfn.STDEV.P(SampleStats!J2:J46)</f>
        <v>17052.656466108474</v>
      </c>
    </row>
    <row r="7" spans="1:17" x14ac:dyDescent="0.2">
      <c r="H7" s="19" t="s">
        <v>37</v>
      </c>
      <c r="I7" s="20">
        <f>MIN(SampleStats!$H$2:$H$46)</f>
        <v>3304072</v>
      </c>
      <c r="J7" s="53">
        <f>MIN(SampleStats!I2:I46)</f>
        <v>0.46877272020608723</v>
      </c>
      <c r="K7" s="20">
        <f>MIN(SampleStats!J2:J46)</f>
        <v>355</v>
      </c>
    </row>
    <row r="8" spans="1:17" ht="17" thickBot="1" x14ac:dyDescent="0.25">
      <c r="H8" s="21" t="s">
        <v>39</v>
      </c>
      <c r="I8" s="23">
        <f>MAX(SampleStats!$H$2:$H$46)</f>
        <v>15767615</v>
      </c>
      <c r="J8" s="54">
        <f>MAX(SampleStats!I2:I46)</f>
        <v>0.97082471266705417</v>
      </c>
      <c r="K8" s="23">
        <f>MAX(SampleStats!J2:J46)</f>
        <v>95805</v>
      </c>
    </row>
    <row r="9" spans="1:17" ht="17" thickBot="1" x14ac:dyDescent="0.25"/>
    <row r="10" spans="1:17" ht="18" x14ac:dyDescent="0.2">
      <c r="B10" s="28"/>
      <c r="C10" s="13" t="s">
        <v>31</v>
      </c>
      <c r="H10" s="12" t="s">
        <v>12</v>
      </c>
      <c r="I10" s="24" t="s">
        <v>40</v>
      </c>
      <c r="J10" s="24" t="s">
        <v>14</v>
      </c>
      <c r="K10" s="24" t="s">
        <v>24</v>
      </c>
      <c r="L10" s="24" t="s">
        <v>16</v>
      </c>
      <c r="M10" s="24" t="s">
        <v>17</v>
      </c>
      <c r="N10" s="13" t="s">
        <v>18</v>
      </c>
      <c r="O10" s="25"/>
      <c r="P10" s="14"/>
      <c r="Q10" s="14"/>
    </row>
    <row r="11" spans="1:17" x14ac:dyDescent="0.2">
      <c r="B11" s="19" t="s">
        <v>41</v>
      </c>
      <c r="C11" s="29">
        <v>44</v>
      </c>
      <c r="H11" s="19" t="s">
        <v>34</v>
      </c>
      <c r="I11" s="26">
        <f>AVERAGE(SampleStats!S$2:S$46)</f>
        <v>-3.8297558628772479</v>
      </c>
      <c r="J11" s="26">
        <f>AVERAGE(SampleStats!T$2:T$46)</f>
        <v>1.6516871751849367</v>
      </c>
      <c r="K11" s="26">
        <f>AVERAGE(SampleStats!U$2:U$46)</f>
        <v>-1.882710666871741</v>
      </c>
      <c r="L11" s="26">
        <f>AVERAGE(SampleStats!V$2:V$46)</f>
        <v>0.44310535374016896</v>
      </c>
      <c r="M11" s="26">
        <f>AVERAGE(SampleStats!W$2:W$46)</f>
        <v>1.6678057855937478</v>
      </c>
      <c r="N11" s="37">
        <f>AVERAGE(SampleStats!X$2:X$46)</f>
        <v>1.3109955916202196</v>
      </c>
      <c r="O11" s="27"/>
    </row>
    <row r="12" spans="1:17" x14ac:dyDescent="0.2">
      <c r="B12" s="19" t="s">
        <v>42</v>
      </c>
      <c r="C12" s="29">
        <v>45</v>
      </c>
      <c r="H12" s="19" t="s">
        <v>35</v>
      </c>
      <c r="I12" s="26">
        <f>MEDIAN(SampleStats!S$2:S$46)</f>
        <v>-4.6299369221044504</v>
      </c>
      <c r="J12" s="26">
        <f>MEDIAN(SampleStats!T$2:T$46)</f>
        <v>2.0442699213876199</v>
      </c>
      <c r="K12" s="26">
        <f>MEDIAN(SampleStats!U$2:U$46)</f>
        <v>-2.2461876878082401</v>
      </c>
      <c r="L12" s="26">
        <f>MEDIAN(SampleStats!V$2:V$46)</f>
        <v>0.26769259540129098</v>
      </c>
      <c r="M12" s="26">
        <f>MEDIAN(SampleStats!W$2:W$46)</f>
        <v>1.99667765412968</v>
      </c>
      <c r="N12" s="37">
        <f>MEDIAN(SampleStats!X$2:X$46)</f>
        <v>1.7548243751775701</v>
      </c>
      <c r="O12" s="27"/>
    </row>
    <row r="13" spans="1:17" ht="17" thickBot="1" x14ac:dyDescent="0.25">
      <c r="B13" s="30" t="s">
        <v>43</v>
      </c>
      <c r="C13" s="22">
        <v>45</v>
      </c>
      <c r="H13" s="19" t="s">
        <v>36</v>
      </c>
      <c r="I13" s="26">
        <f>_xlfn.STDEV.P(SampleStats!S$2:S$46)</f>
        <v>1.7467619493293396</v>
      </c>
      <c r="J13" s="26">
        <f>_xlfn.STDEV.P(SampleStats!T$2:T$46)</f>
        <v>1.0495023550666103</v>
      </c>
      <c r="K13" s="26">
        <f>_xlfn.STDEV.P(SampleStats!U$2:U$46)</f>
        <v>1.0885588534853303</v>
      </c>
      <c r="L13" s="26">
        <f>_xlfn.STDEV.P(SampleStats!V$2:V$46)</f>
        <v>1.0127487637495265</v>
      </c>
      <c r="M13" s="26">
        <f>_xlfn.STDEV.P(SampleStats!W$2:W$46)</f>
        <v>1.2292530867600009</v>
      </c>
      <c r="N13" s="37">
        <f>_xlfn.STDEV.P(SampleStats!X$2:X$46)</f>
        <v>1.0978563154059373</v>
      </c>
      <c r="O13" s="27"/>
    </row>
    <row r="14" spans="1:17" ht="17" thickBot="1" x14ac:dyDescent="0.25">
      <c r="H14" s="19" t="s">
        <v>37</v>
      </c>
      <c r="I14" s="26">
        <f>MIN(SampleStats!S$2:S$46)</f>
        <v>-5.4698837016308897</v>
      </c>
      <c r="J14" s="26">
        <f>MIN(SampleStats!T$2:T$46)</f>
        <v>-3.1280452263370999</v>
      </c>
      <c r="K14" s="26">
        <f>MIN(SampleStats!U$2:U$46)</f>
        <v>-5.8656740854149696</v>
      </c>
      <c r="L14" s="26">
        <f>MIN(SampleStats!V$2:V$46)</f>
        <v>-2.13665835664181</v>
      </c>
      <c r="M14" s="26">
        <f>MIN(SampleStats!W$2:W$46)</f>
        <v>-3.8344712395439302</v>
      </c>
      <c r="N14" s="37">
        <f>MIN(SampleStats!X$2:X$46)</f>
        <v>-3.3332456134650101</v>
      </c>
      <c r="O14" s="27"/>
    </row>
    <row r="15" spans="1:17" ht="18" x14ac:dyDescent="0.2">
      <c r="B15" s="33"/>
      <c r="C15" s="5" t="s">
        <v>8</v>
      </c>
      <c r="D15" s="34" t="s">
        <v>45</v>
      </c>
      <c r="H15" s="19" t="s">
        <v>39</v>
      </c>
      <c r="I15" s="26">
        <f>MAX(SampleStats!S$2:S$46)</f>
        <v>0.66499170559088605</v>
      </c>
      <c r="J15" s="26">
        <f>MAX(SampleStats!T$2:T$46)</f>
        <v>2.33069911417964</v>
      </c>
      <c r="K15" s="26">
        <f>MAX(SampleStats!U$2:U$46)</f>
        <v>1.00735635311838</v>
      </c>
      <c r="L15" s="26">
        <f>MAX(SampleStats!V$2:V$46)</f>
        <v>5.6103455848303003</v>
      </c>
      <c r="M15" s="26">
        <f>MAX(SampleStats!W$2:W$46)</f>
        <v>5.1833068492075904</v>
      </c>
      <c r="N15" s="37">
        <f>MAX(SampleStats!X$2:X$46)</f>
        <v>1.83613768608868</v>
      </c>
      <c r="O15" s="27"/>
    </row>
    <row r="16" spans="1:17" ht="17" thickBot="1" x14ac:dyDescent="0.25">
      <c r="B16" s="19" t="s">
        <v>49</v>
      </c>
      <c r="C16" s="35">
        <f>COUNTIF(SampleStats!L$2:L$46,"&gt;=1")</f>
        <v>7</v>
      </c>
      <c r="D16" s="36">
        <f>C16/COUNTA(SampleStats!B2:B46)</f>
        <v>0.15555555555555556</v>
      </c>
      <c r="H16" s="31" t="s">
        <v>44</v>
      </c>
      <c r="I16" s="32">
        <f>I11+(2*I13)</f>
        <v>-0.33623196421856871</v>
      </c>
      <c r="J16" s="32">
        <f t="shared" ref="J16:N16" si="0">J11+(2*J13)</f>
        <v>3.7506918853181572</v>
      </c>
      <c r="K16" s="32">
        <f t="shared" si="0"/>
        <v>0.2944070400989196</v>
      </c>
      <c r="L16" s="32">
        <f t="shared" si="0"/>
        <v>2.4686028812392218</v>
      </c>
      <c r="M16" s="32">
        <f t="shared" si="0"/>
        <v>4.1263119591137496</v>
      </c>
      <c r="N16" s="32">
        <f t="shared" si="0"/>
        <v>3.5067082224320942</v>
      </c>
    </row>
    <row r="17" spans="2:17" ht="17" thickBot="1" x14ac:dyDescent="0.25">
      <c r="B17" s="19" t="s">
        <v>50</v>
      </c>
      <c r="C17" s="35">
        <f>COUNTIF(SampleStats!L$2:L$46,"&gt;=2")</f>
        <v>7</v>
      </c>
      <c r="D17" s="36">
        <f>C17/COUNTA(SampleStats!B2:B46)</f>
        <v>0.15555555555555556</v>
      </c>
    </row>
    <row r="18" spans="2:17" ht="18" x14ac:dyDescent="0.2">
      <c r="B18" s="19" t="s">
        <v>51</v>
      </c>
      <c r="C18" s="35">
        <f>COUNTIF(SampleStats!L$2:L$46,"&gt;=3")</f>
        <v>4</v>
      </c>
      <c r="D18" s="36">
        <f>C18/COUNTA(SampleStats!B2:B46)</f>
        <v>8.8888888888888892E-2</v>
      </c>
      <c r="H18" s="12" t="s">
        <v>20</v>
      </c>
      <c r="I18" s="12" t="s">
        <v>40</v>
      </c>
      <c r="J18" s="24" t="s">
        <v>46</v>
      </c>
      <c r="K18" s="24" t="s">
        <v>47</v>
      </c>
      <c r="L18" s="24" t="s">
        <v>14</v>
      </c>
      <c r="M18" s="24" t="s">
        <v>24</v>
      </c>
      <c r="N18" s="24" t="s">
        <v>48</v>
      </c>
      <c r="O18" s="24" t="s">
        <v>16</v>
      </c>
      <c r="P18" s="24" t="s">
        <v>18</v>
      </c>
      <c r="Q18" s="13" t="s">
        <v>26</v>
      </c>
    </row>
    <row r="19" spans="2:17" x14ac:dyDescent="0.2">
      <c r="B19" s="19" t="s">
        <v>34</v>
      </c>
      <c r="C19" s="26">
        <f>AVERAGE(SampleStats!L2:L46)</f>
        <v>0.4</v>
      </c>
      <c r="D19" s="18"/>
      <c r="H19" s="19" t="s">
        <v>34</v>
      </c>
      <c r="I19" s="26">
        <f>AVERAGE(SampleStats!AA$2:AA$46)</f>
        <v>-3.9687929268835402</v>
      </c>
      <c r="J19" s="26">
        <f>AVERAGE(SampleStats!AB$2:AB$46)</f>
        <v>2.3912214508347236</v>
      </c>
      <c r="K19" s="26">
        <f>AVERAGE(SampleStats!AC$2:AC$46)</f>
        <v>-0.29759588123595598</v>
      </c>
      <c r="L19" s="26">
        <f>AVERAGE(SampleStats!AD$2:AD$46)</f>
        <v>1.2083722967253745</v>
      </c>
      <c r="M19" s="26">
        <f>AVERAGE(SampleStats!AE$2:AE$46)</f>
        <v>-1.7621738440236752</v>
      </c>
      <c r="N19" s="26">
        <f>AVERAGE(SampleStats!AF$2:AF$46)</f>
        <v>0.87327888666409448</v>
      </c>
      <c r="O19" s="26">
        <f>AVERAGE(SampleStats!AG$2:AG$46)</f>
        <v>-1.5224396736409991</v>
      </c>
      <c r="P19" s="26">
        <f>AVERAGE(SampleStats!AH$2:AH$46)</f>
        <v>1.8876227768996592</v>
      </c>
      <c r="Q19" s="37">
        <f>AVERAGE(SampleStats!AI$2:AI$46)</f>
        <v>1.811374189315426</v>
      </c>
    </row>
    <row r="20" spans="2:17" x14ac:dyDescent="0.2">
      <c r="B20" s="19" t="s">
        <v>35</v>
      </c>
      <c r="C20" s="35">
        <f>MEDIAN(SampleStats!L2:L46)</f>
        <v>0</v>
      </c>
      <c r="D20" s="18"/>
      <c r="H20" s="19" t="s">
        <v>35</v>
      </c>
      <c r="I20" s="26">
        <f>MEDIAN(SampleStats!AA$2:AA$46)</f>
        <v>-4.6653550327410702</v>
      </c>
      <c r="J20" s="26">
        <f>MEDIAN(SampleStats!AB$2:AB$46)</f>
        <v>3.03861089615443</v>
      </c>
      <c r="K20" s="26">
        <f>MEDIAN(SampleStats!AC$2:AC$46)</f>
        <v>-0.29759588123595598</v>
      </c>
      <c r="L20" s="26">
        <f>MEDIAN(SampleStats!AD$2:AD$46)</f>
        <v>1.56034608380891</v>
      </c>
      <c r="M20" s="26">
        <f>MEDIAN(SampleStats!AE$2:AE$46)</f>
        <v>-2.13234139728391</v>
      </c>
      <c r="N20" s="26">
        <f>MEDIAN(SampleStats!AF$2:AF$46)</f>
        <v>0.87327888666409448</v>
      </c>
      <c r="O20" s="26">
        <f>MEDIAN(SampleStats!AG$2:AG$46)</f>
        <v>-2.07541462062769</v>
      </c>
      <c r="P20" s="26">
        <f>MEDIAN(SampleStats!AH$2:AH$46)</f>
        <v>2.35922125695333</v>
      </c>
      <c r="Q20" s="37">
        <f>MEDIAN(SampleStats!AI$2:AI$46)</f>
        <v>2.1753330550949599</v>
      </c>
    </row>
    <row r="21" spans="2:17" x14ac:dyDescent="0.2">
      <c r="B21" s="19" t="s">
        <v>36</v>
      </c>
      <c r="C21" s="26">
        <f>_xlfn.STDEV.P(SampleStats!L2:L46)</f>
        <v>0.9521904571390466</v>
      </c>
      <c r="D21" s="18"/>
      <c r="H21" s="19" t="s">
        <v>36</v>
      </c>
      <c r="I21" s="26">
        <f>_xlfn.STDEV.P(SampleStats!AA$2:AA$46)</f>
        <v>1.7693652873053021</v>
      </c>
      <c r="J21" s="26">
        <f>_xlfn.STDEV.P(SampleStats!AB$2:AB$46)</f>
        <v>1.5173114028692691</v>
      </c>
      <c r="K21" s="26">
        <f>_xlfn.STDEV.P(SampleStats!AC$2:AC$46)</f>
        <v>8.4110347615031E-2</v>
      </c>
      <c r="L21" s="26">
        <f>_xlfn.STDEV.P(SampleStats!AD$2:AD$46)</f>
        <v>0.96232023799948507</v>
      </c>
      <c r="M21" s="26">
        <f>_xlfn.STDEV.P(SampleStats!AE$2:AE$46)</f>
        <v>0.7807200390852691</v>
      </c>
      <c r="N21" s="26">
        <f>_xlfn.STDEV.P(SampleStats!AF$2:AF$46)</f>
        <v>4.047076801108751E-2</v>
      </c>
      <c r="O21" s="26">
        <f>_xlfn.STDEV.P(SampleStats!AG$2:AG$46)</f>
        <v>1.2832044197652812</v>
      </c>
      <c r="P21" s="26">
        <f>_xlfn.STDEV.P(SampleStats!AH$2:AH$46)</f>
        <v>1.0992675205188902</v>
      </c>
      <c r="Q21" s="37">
        <f>_xlfn.STDEV.P(SampleStats!AI$2:AI$46)</f>
        <v>1.3032833899907832</v>
      </c>
    </row>
    <row r="22" spans="2:17" x14ac:dyDescent="0.2">
      <c r="B22" s="19" t="s">
        <v>37</v>
      </c>
      <c r="C22" s="35">
        <f>MIN(SampleStats!L2:L46)</f>
        <v>0</v>
      </c>
      <c r="D22" s="18"/>
      <c r="H22" s="19" t="s">
        <v>37</v>
      </c>
      <c r="I22" s="26">
        <f>MIN(SampleStats!AA$2:AA$46)</f>
        <v>-8.30167887297889</v>
      </c>
      <c r="J22" s="26">
        <f>MIN(SampleStats!AB$2:AB$46)</f>
        <v>-3.3003347037689501</v>
      </c>
      <c r="K22" s="26">
        <f>MIN(SampleStats!AC$2:AC$46)</f>
        <v>-0.38170622885098698</v>
      </c>
      <c r="L22" s="26">
        <f>MIN(SampleStats!AD$2:AD$46)</f>
        <v>-2.5459279840140199</v>
      </c>
      <c r="M22" s="26">
        <f>MIN(SampleStats!AE$2:AE$46)</f>
        <v>-2.3892164046354099</v>
      </c>
      <c r="N22" s="26">
        <f>MIN(SampleStats!AF$2:AF$46)</f>
        <v>0.83280811865300697</v>
      </c>
      <c r="O22" s="26">
        <f>MIN(SampleStats!AG$2:AG$46)</f>
        <v>-2.45258651351392</v>
      </c>
      <c r="P22" s="26">
        <f>MIN(SampleStats!AH$2:AH$46)</f>
        <v>-1.7368168815071401</v>
      </c>
      <c r="Q22" s="37">
        <f>MIN(SampleStats!AI$2:AI$46)</f>
        <v>-4.2703956630306603</v>
      </c>
    </row>
    <row r="23" spans="2:17" ht="17" thickBot="1" x14ac:dyDescent="0.25">
      <c r="B23" s="21" t="s">
        <v>39</v>
      </c>
      <c r="C23" s="39">
        <f>MAX(SampleStats!L2:L46)</f>
        <v>3</v>
      </c>
      <c r="D23" s="40"/>
      <c r="H23" s="19" t="s">
        <v>39</v>
      </c>
      <c r="I23" s="26">
        <f>MAX(SampleStats!AA$2:AA$46)</f>
        <v>1.25685784791093</v>
      </c>
      <c r="J23" s="26">
        <f>MAX(SampleStats!AB$2:AB$46)</f>
        <v>3.14708406538784</v>
      </c>
      <c r="K23" s="26">
        <f>MAX(SampleStats!AC$2:AC$46)</f>
        <v>-0.21348553362092501</v>
      </c>
      <c r="L23" s="26">
        <f>MAX(SampleStats!AD$2:AD$46)</f>
        <v>2.1165236938573102</v>
      </c>
      <c r="M23" s="26">
        <f>MAX(SampleStats!AE$2:AE$46)</f>
        <v>0.365275348905166</v>
      </c>
      <c r="N23" s="26">
        <f>MAX(SampleStats!AF$2:AF$46)</f>
        <v>0.91374965467518199</v>
      </c>
      <c r="O23" s="26">
        <f>MAX(SampleStats!AG$2:AG$46)</f>
        <v>4.0999450933550099</v>
      </c>
      <c r="P23" s="26">
        <f>MAX(SampleStats!AH$2:AH$46)</f>
        <v>2.5178842770982901</v>
      </c>
      <c r="Q23" s="37">
        <f>MAX(SampleStats!AI$2:AI$46)</f>
        <v>4.56132708042764</v>
      </c>
    </row>
    <row r="24" spans="2:17" ht="17" thickBot="1" x14ac:dyDescent="0.25">
      <c r="H24" s="31" t="s">
        <v>44</v>
      </c>
      <c r="I24" s="32">
        <f>I19+(2*I21)</f>
        <v>-0.4300623522729361</v>
      </c>
      <c r="J24" s="32">
        <f t="shared" ref="J24:Q24" si="1">J19+(2*J21)</f>
        <v>5.4258442565732619</v>
      </c>
      <c r="K24" s="32">
        <f t="shared" si="1"/>
        <v>-0.12937518600589398</v>
      </c>
      <c r="L24" s="32">
        <f t="shared" si="1"/>
        <v>3.1330127727243449</v>
      </c>
      <c r="M24" s="32">
        <f t="shared" si="1"/>
        <v>-0.20073376585313696</v>
      </c>
      <c r="N24" s="32">
        <f t="shared" si="1"/>
        <v>0.9542204226862695</v>
      </c>
      <c r="O24" s="32">
        <f t="shared" si="1"/>
        <v>1.0439691658895633</v>
      </c>
      <c r="P24" s="32">
        <f t="shared" si="1"/>
        <v>4.0861578179374396</v>
      </c>
      <c r="Q24" s="38">
        <f t="shared" si="1"/>
        <v>4.4179409692969926</v>
      </c>
    </row>
    <row r="25" spans="2:17" ht="17" thickBot="1" x14ac:dyDescent="0.25"/>
    <row r="26" spans="2:17" ht="18" x14ac:dyDescent="0.2">
      <c r="H26"/>
      <c r="I26"/>
      <c r="K26" s="12" t="s">
        <v>52</v>
      </c>
      <c r="L26" s="24" t="s">
        <v>53</v>
      </c>
      <c r="M26" s="13" t="s">
        <v>54</v>
      </c>
    </row>
    <row r="27" spans="2:17" x14ac:dyDescent="0.2">
      <c r="H27"/>
      <c r="I27"/>
      <c r="K27" s="19" t="s">
        <v>34</v>
      </c>
      <c r="L27" s="26">
        <f>AVERAGE(SampleStats!O$2:O$46)</f>
        <v>-1.4267391503538309</v>
      </c>
      <c r="M27" s="37">
        <f>AVERAGE(SampleStats!P$2:P$46)</f>
        <v>-0.87967930626545188</v>
      </c>
    </row>
    <row r="28" spans="2:17" x14ac:dyDescent="0.2">
      <c r="H28"/>
      <c r="I28"/>
      <c r="K28" s="19" t="s">
        <v>35</v>
      </c>
      <c r="L28" s="26">
        <f>MEDIAN(SampleStats!O$2:O$46)</f>
        <v>-1.89683864260212</v>
      </c>
      <c r="M28" s="37">
        <f>MEDIAN(SampleStats!P$2:P$46)</f>
        <v>-1.45666784242652</v>
      </c>
    </row>
    <row r="29" spans="2:17" x14ac:dyDescent="0.2">
      <c r="K29" s="19" t="s">
        <v>36</v>
      </c>
      <c r="L29" s="26">
        <f>_xlfn.STDEV.P(SampleStats!O$2:O$46)</f>
        <v>1.7770856264919201</v>
      </c>
      <c r="M29" s="37">
        <f>_xlfn.STDEV.P(SampleStats!P$2:P$46)</f>
        <v>1.3094595657224304</v>
      </c>
    </row>
    <row r="30" spans="2:17" x14ac:dyDescent="0.2">
      <c r="K30" s="19" t="s">
        <v>37</v>
      </c>
      <c r="L30" s="26">
        <f>MIN(SampleStats!O$2:O$46)</f>
        <v>-5.9709291130952398</v>
      </c>
      <c r="M30" s="37">
        <f>MIN(SampleStats!P$2:P$46)</f>
        <v>-1.86008728456837</v>
      </c>
    </row>
    <row r="31" spans="2:17" x14ac:dyDescent="0.2">
      <c r="K31" s="19" t="s">
        <v>39</v>
      </c>
      <c r="L31" s="26">
        <f>MAX(SampleStats!O$2:O$46)</f>
        <v>4.4762663966510603</v>
      </c>
      <c r="M31" s="37">
        <f>MAX(SampleStats!P$2:P$46)</f>
        <v>4.4758694354413704</v>
      </c>
    </row>
    <row r="32" spans="2:17" ht="17" thickBot="1" x14ac:dyDescent="0.25">
      <c r="K32" s="31" t="s">
        <v>44</v>
      </c>
      <c r="L32" s="32">
        <f>L27+(2*L29)</f>
        <v>2.1274321026300091</v>
      </c>
      <c r="M32" s="38">
        <f t="shared" ref="M32" si="2">M27+(2*M29)</f>
        <v>1.7392398251794088</v>
      </c>
    </row>
    <row r="33" spans="12:13" x14ac:dyDescent="0.2">
      <c r="L33" s="41"/>
      <c r="M33" s="41"/>
    </row>
    <row r="34" spans="12:13" x14ac:dyDescent="0.2">
      <c r="L34" s="41"/>
      <c r="M34" s="41"/>
    </row>
    <row r="35" spans="12:13" x14ac:dyDescent="0.2">
      <c r="L35" s="42"/>
      <c r="M35" s="42"/>
    </row>
    <row r="36" spans="12:13" x14ac:dyDescent="0.2">
      <c r="L36" s="42"/>
      <c r="M36" s="4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C7AE1-56FD-C04D-B89D-E47951532339}">
  <dimension ref="A1:AK72"/>
  <sheetViews>
    <sheetView zoomScale="71" zoomScaleNormal="71" workbookViewId="0"/>
  </sheetViews>
  <sheetFormatPr baseColWidth="10" defaultRowHeight="16" x14ac:dyDescent="0.2"/>
  <cols>
    <col min="1" max="1" width="16.33203125" bestFit="1" customWidth="1"/>
    <col min="2" max="2" width="11.83203125" bestFit="1" customWidth="1"/>
    <col min="3" max="3" width="8.5" bestFit="1" customWidth="1"/>
    <col min="4" max="4" width="14" bestFit="1" customWidth="1"/>
    <col min="5" max="5" width="18.1640625" bestFit="1" customWidth="1"/>
    <col min="6" max="6" width="15" bestFit="1" customWidth="1"/>
    <col min="7" max="7" width="13.83203125" bestFit="1" customWidth="1"/>
    <col min="8" max="8" width="17.5" bestFit="1" customWidth="1"/>
    <col min="9" max="9" width="19" bestFit="1" customWidth="1"/>
    <col min="10" max="10" width="20.5" bestFit="1" customWidth="1"/>
    <col min="12" max="12" width="15.33203125" bestFit="1" customWidth="1"/>
    <col min="14" max="14" width="23.6640625" bestFit="1" customWidth="1"/>
    <col min="15" max="15" width="25.5" bestFit="1" customWidth="1"/>
    <col min="16" max="16" width="25.33203125" bestFit="1" customWidth="1"/>
    <col min="18" max="18" width="14" bestFit="1" customWidth="1"/>
    <col min="19" max="19" width="12.83203125" bestFit="1" customWidth="1"/>
    <col min="20" max="20" width="16.6640625" bestFit="1" customWidth="1"/>
    <col min="21" max="21" width="12.5" bestFit="1" customWidth="1"/>
    <col min="22" max="22" width="11.33203125" bestFit="1" customWidth="1"/>
    <col min="23" max="23" width="13.33203125" bestFit="1" customWidth="1"/>
    <col min="24" max="24" width="20.33203125" bestFit="1" customWidth="1"/>
    <col min="25" max="25" width="9.1640625" customWidth="1"/>
    <col min="26" max="26" width="9.83203125" bestFit="1" customWidth="1"/>
    <col min="27" max="27" width="20.1640625" bestFit="1" customWidth="1"/>
    <col min="28" max="28" width="19.6640625" bestFit="1" customWidth="1"/>
    <col min="29" max="29" width="22.1640625" bestFit="1" customWidth="1"/>
    <col min="30" max="30" width="16.6640625" bestFit="1" customWidth="1"/>
    <col min="31" max="31" width="12" bestFit="1" customWidth="1"/>
    <col min="32" max="32" width="20.6640625" bestFit="1" customWidth="1"/>
    <col min="33" max="33" width="11.33203125" bestFit="1" customWidth="1"/>
    <col min="34" max="34" width="20.33203125" bestFit="1" customWidth="1"/>
    <col min="35" max="35" width="12.5" bestFit="1" customWidth="1"/>
  </cols>
  <sheetData>
    <row r="1" spans="1:37" ht="1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  <c r="G1" s="3" t="s">
        <v>147</v>
      </c>
      <c r="H1" s="3" t="s">
        <v>146</v>
      </c>
      <c r="I1" s="3" t="s">
        <v>148</v>
      </c>
      <c r="J1" s="4" t="s">
        <v>7</v>
      </c>
      <c r="K1" s="2"/>
      <c r="L1" s="5" t="s">
        <v>8</v>
      </c>
      <c r="M1" s="2"/>
      <c r="N1" s="6" t="s">
        <v>9</v>
      </c>
      <c r="O1" s="7" t="s">
        <v>10</v>
      </c>
      <c r="P1" s="7" t="s">
        <v>11</v>
      </c>
      <c r="R1" s="6" t="s">
        <v>12</v>
      </c>
      <c r="S1" s="1" t="s">
        <v>13</v>
      </c>
      <c r="T1" s="1" t="s">
        <v>14</v>
      </c>
      <c r="U1" s="1" t="s">
        <v>15</v>
      </c>
      <c r="V1" s="1" t="s">
        <v>16</v>
      </c>
      <c r="W1" s="1" t="s">
        <v>17</v>
      </c>
      <c r="X1" s="1" t="s">
        <v>18</v>
      </c>
      <c r="Y1" t="s">
        <v>19</v>
      </c>
      <c r="Z1" s="6" t="s">
        <v>20</v>
      </c>
      <c r="AA1" s="1" t="s">
        <v>21</v>
      </c>
      <c r="AB1" s="1" t="s">
        <v>22</v>
      </c>
      <c r="AC1" s="1" t="s">
        <v>23</v>
      </c>
      <c r="AD1" s="1" t="s">
        <v>14</v>
      </c>
      <c r="AE1" s="1" t="s">
        <v>24</v>
      </c>
      <c r="AF1" s="1" t="s">
        <v>25</v>
      </c>
      <c r="AG1" s="1" t="s">
        <v>16</v>
      </c>
      <c r="AH1" s="1" t="s">
        <v>18</v>
      </c>
      <c r="AI1" s="1" t="s">
        <v>26</v>
      </c>
    </row>
    <row r="2" spans="1:37" x14ac:dyDescent="0.2">
      <c r="A2" t="s">
        <v>142</v>
      </c>
      <c r="B2" t="s">
        <v>57</v>
      </c>
      <c r="C2" t="s">
        <v>56</v>
      </c>
      <c r="D2" t="s">
        <v>145</v>
      </c>
      <c r="E2" t="s">
        <v>27</v>
      </c>
      <c r="F2" s="8"/>
      <c r="G2" s="43">
        <v>4092308</v>
      </c>
      <c r="H2" s="9">
        <v>3304072</v>
      </c>
      <c r="I2" s="50">
        <f t="shared" ref="I2:I46" si="0">H2/G2</f>
        <v>0.80738595433188309</v>
      </c>
      <c r="J2" s="9">
        <v>4290</v>
      </c>
      <c r="L2" s="52">
        <v>3</v>
      </c>
      <c r="M2" s="44"/>
      <c r="O2" s="44">
        <v>1.55898040203195</v>
      </c>
      <c r="P2" s="10">
        <v>2.5893412186234301</v>
      </c>
      <c r="S2" s="44">
        <v>-0.49874759255064</v>
      </c>
      <c r="T2" s="44">
        <v>0.12759881086616201</v>
      </c>
      <c r="U2" s="10">
        <v>0.40742969621491598</v>
      </c>
      <c r="V2" s="44">
        <v>0.73491326989186001</v>
      </c>
      <c r="W2" s="44">
        <v>0.30777147239501201</v>
      </c>
      <c r="X2" s="44">
        <v>0.38949480215899202</v>
      </c>
      <c r="Y2" s="44"/>
      <c r="Z2" s="44"/>
      <c r="AA2" s="44">
        <v>-0.56674683531308301</v>
      </c>
      <c r="AB2" s="44">
        <v>0.321436284600633</v>
      </c>
      <c r="AC2" s="44">
        <v>-0.21348553362092501</v>
      </c>
      <c r="AD2" s="44">
        <v>0.29801480515920997</v>
      </c>
      <c r="AE2" s="10">
        <v>0.35411274847669499</v>
      </c>
      <c r="AF2" s="44">
        <v>0.83280811865300697</v>
      </c>
      <c r="AG2" s="44">
        <v>0.32485080722887799</v>
      </c>
      <c r="AH2" s="44">
        <v>0.27836756270874802</v>
      </c>
      <c r="AI2" s="44">
        <v>0.53595412942460996</v>
      </c>
      <c r="AJ2" s="11"/>
      <c r="AK2" s="44"/>
    </row>
    <row r="3" spans="1:37" x14ac:dyDescent="0.2">
      <c r="A3" t="s">
        <v>142</v>
      </c>
      <c r="B3" t="s">
        <v>125</v>
      </c>
      <c r="C3" t="s">
        <v>126</v>
      </c>
      <c r="D3" t="s">
        <v>172</v>
      </c>
      <c r="E3" t="s">
        <v>33</v>
      </c>
      <c r="G3" s="43">
        <v>13366228</v>
      </c>
      <c r="H3" s="8">
        <v>11661735</v>
      </c>
      <c r="I3" s="50">
        <f t="shared" si="0"/>
        <v>0.87247763542564138</v>
      </c>
      <c r="J3" s="8">
        <v>36004</v>
      </c>
      <c r="L3" s="52">
        <v>3</v>
      </c>
      <c r="M3" s="44"/>
      <c r="O3" s="44">
        <v>1.72416824379876</v>
      </c>
      <c r="P3" s="44">
        <v>1.1752710709513901</v>
      </c>
      <c r="S3" s="44">
        <v>-0.54076992444962602</v>
      </c>
      <c r="T3" s="44">
        <v>0.50628515372604799</v>
      </c>
      <c r="U3" s="10">
        <v>1.00735635311838</v>
      </c>
      <c r="V3" s="44">
        <v>2.4422052860809602</v>
      </c>
      <c r="W3" s="44">
        <v>-1.84971568588623</v>
      </c>
      <c r="X3" s="44">
        <v>-1.8683515335621399</v>
      </c>
      <c r="Y3" s="44"/>
      <c r="Z3" s="44"/>
      <c r="AA3" s="44">
        <v>-0.63938783151940803</v>
      </c>
      <c r="AB3" s="44">
        <v>-1.7770533868543099</v>
      </c>
      <c r="AC3" s="44" t="s">
        <v>143</v>
      </c>
      <c r="AD3" s="44">
        <v>-0.17185039472015401</v>
      </c>
      <c r="AE3" s="10">
        <v>0.365275348905166</v>
      </c>
      <c r="AF3" s="44" t="s">
        <v>143</v>
      </c>
      <c r="AG3" s="10">
        <v>1.72384859289249</v>
      </c>
      <c r="AH3" s="44">
        <v>-1.23418980706965</v>
      </c>
      <c r="AI3" s="44">
        <v>-2.2777459761846899</v>
      </c>
      <c r="AK3" s="44"/>
    </row>
    <row r="4" spans="1:37" x14ac:dyDescent="0.2">
      <c r="A4" t="s">
        <v>142</v>
      </c>
      <c r="B4" t="s">
        <v>136</v>
      </c>
      <c r="C4" t="s">
        <v>137</v>
      </c>
      <c r="D4" t="s">
        <v>142</v>
      </c>
      <c r="E4" t="s">
        <v>33</v>
      </c>
      <c r="G4" s="43">
        <v>12478160</v>
      </c>
      <c r="H4" s="8">
        <v>11712861</v>
      </c>
      <c r="I4" s="50">
        <f t="shared" si="0"/>
        <v>0.93866892234111443</v>
      </c>
      <c r="J4" s="51">
        <v>95805</v>
      </c>
      <c r="L4" s="52">
        <v>3</v>
      </c>
      <c r="M4" s="44"/>
      <c r="O4" s="10">
        <v>4.4762663966510603</v>
      </c>
      <c r="P4" s="44">
        <v>1.47265282324034</v>
      </c>
      <c r="S4" s="10">
        <v>0.66499170559088605</v>
      </c>
      <c r="T4" s="44">
        <v>-3.1280452263370999</v>
      </c>
      <c r="U4" s="44">
        <v>-0.28620209092707299</v>
      </c>
      <c r="V4" s="44">
        <v>-2.13665835664181</v>
      </c>
      <c r="W4" s="44">
        <v>-3.8344712395439302</v>
      </c>
      <c r="X4" s="44">
        <v>-3.3332456134650101</v>
      </c>
      <c r="Y4" s="44"/>
      <c r="Z4" s="44"/>
      <c r="AA4" s="10">
        <v>1.25685784791093</v>
      </c>
      <c r="AB4" s="44">
        <v>-3.3003347037689501</v>
      </c>
      <c r="AC4" s="44" t="s">
        <v>143</v>
      </c>
      <c r="AD4" s="44">
        <v>-2.5459279840140199</v>
      </c>
      <c r="AE4" s="44">
        <v>-1.1958461539440699</v>
      </c>
      <c r="AF4" s="44" t="s">
        <v>143</v>
      </c>
      <c r="AG4" s="44">
        <v>-1.86526820831513</v>
      </c>
      <c r="AH4" s="44">
        <v>-1.7368168815071401</v>
      </c>
      <c r="AI4" s="44">
        <v>-4.2703956630306603</v>
      </c>
      <c r="AK4" s="44"/>
    </row>
    <row r="5" spans="1:37" x14ac:dyDescent="0.2">
      <c r="A5" s="45" t="s">
        <v>142</v>
      </c>
      <c r="B5" s="45" t="s">
        <v>140</v>
      </c>
      <c r="C5" s="45" t="s">
        <v>141</v>
      </c>
      <c r="D5" s="61" t="s">
        <v>184</v>
      </c>
      <c r="E5" s="45" t="s">
        <v>33</v>
      </c>
      <c r="G5" s="55">
        <v>11768350</v>
      </c>
      <c r="H5" s="47">
        <v>11252669</v>
      </c>
      <c r="I5" s="56">
        <f t="shared" si="0"/>
        <v>0.95618068803188216</v>
      </c>
      <c r="J5" s="47">
        <v>80913</v>
      </c>
      <c r="L5" s="52">
        <v>3</v>
      </c>
      <c r="M5" s="44"/>
      <c r="N5" s="45"/>
      <c r="O5" s="49">
        <v>2.05384023617649</v>
      </c>
      <c r="P5" s="57">
        <v>4.4758694354413704</v>
      </c>
      <c r="R5" s="45"/>
      <c r="S5" s="49">
        <v>-0.75366095213790896</v>
      </c>
      <c r="T5" s="49">
        <v>0.53912398198605105</v>
      </c>
      <c r="U5" s="49">
        <v>2.2714695079772598E-2</v>
      </c>
      <c r="V5" s="57">
        <v>5.6103455848303003</v>
      </c>
      <c r="W5" s="49">
        <v>-0.48897784053594201</v>
      </c>
      <c r="X5" s="49">
        <v>-1.8580500119607</v>
      </c>
      <c r="Y5" s="44"/>
      <c r="Z5" s="49"/>
      <c r="AA5" s="49">
        <v>-1.03792462150803</v>
      </c>
      <c r="AB5" s="49">
        <v>-1.6935791441577299</v>
      </c>
      <c r="AC5" s="49" t="s">
        <v>143</v>
      </c>
      <c r="AD5" s="49">
        <v>-0.68068841763154397</v>
      </c>
      <c r="AE5" s="49">
        <v>-0.39476131319489899</v>
      </c>
      <c r="AF5" s="49" t="s">
        <v>143</v>
      </c>
      <c r="AG5" s="57">
        <v>4.0999450933550099</v>
      </c>
      <c r="AH5" s="49">
        <v>-1.2097665770669299</v>
      </c>
      <c r="AI5" s="49">
        <v>-0.41556312662001998</v>
      </c>
      <c r="AK5" s="44"/>
    </row>
    <row r="6" spans="1:37" x14ac:dyDescent="0.2">
      <c r="A6" s="45" t="s">
        <v>142</v>
      </c>
      <c r="B6" s="45" t="s">
        <v>55</v>
      </c>
      <c r="C6" s="45" t="s">
        <v>56</v>
      </c>
      <c r="D6" s="46" t="s">
        <v>144</v>
      </c>
      <c r="E6" s="45" t="s">
        <v>27</v>
      </c>
      <c r="F6" s="8"/>
      <c r="G6" s="55">
        <v>5084426</v>
      </c>
      <c r="H6" s="47">
        <v>4267045</v>
      </c>
      <c r="I6" s="56">
        <f t="shared" si="0"/>
        <v>0.83923829356548807</v>
      </c>
      <c r="J6" s="48">
        <v>2087</v>
      </c>
      <c r="L6" s="52">
        <v>2</v>
      </c>
      <c r="M6" s="44"/>
      <c r="N6" s="45"/>
      <c r="O6" s="49">
        <v>0.67523463884874002</v>
      </c>
      <c r="P6" s="57">
        <v>1.7995560841951399</v>
      </c>
      <c r="R6" s="45"/>
      <c r="S6" s="49">
        <v>-1.01186284562953</v>
      </c>
      <c r="T6" s="49">
        <v>0.69839880367290097</v>
      </c>
      <c r="U6" s="49">
        <v>0.14497532227830301</v>
      </c>
      <c r="V6" s="49">
        <v>-0.25130959159531302</v>
      </c>
      <c r="W6" s="49">
        <v>0.651338308683028</v>
      </c>
      <c r="X6" s="49">
        <v>0.76129424772228005</v>
      </c>
      <c r="Y6" s="44"/>
      <c r="Z6" s="49"/>
      <c r="AA6" s="49">
        <v>-1.0690707553479899</v>
      </c>
      <c r="AB6" s="49">
        <v>0.71769394857012903</v>
      </c>
      <c r="AC6" s="49">
        <v>-0.38170622885098698</v>
      </c>
      <c r="AD6" s="49">
        <v>0.89313937499989704</v>
      </c>
      <c r="AE6" s="57">
        <v>0.175941856725054</v>
      </c>
      <c r="AF6" s="49">
        <v>0.91374965467518199</v>
      </c>
      <c r="AG6" s="49">
        <v>-0.417127396939661</v>
      </c>
      <c r="AH6" s="49">
        <v>0.36441106368474702</v>
      </c>
      <c r="AI6" s="49">
        <v>1.0597699122919999</v>
      </c>
      <c r="AJ6" s="11"/>
      <c r="AK6" s="44"/>
    </row>
    <row r="7" spans="1:37" x14ac:dyDescent="0.2">
      <c r="A7" t="s">
        <v>142</v>
      </c>
      <c r="B7" t="s">
        <v>97</v>
      </c>
      <c r="C7" t="s">
        <v>98</v>
      </c>
      <c r="D7" t="s">
        <v>169</v>
      </c>
      <c r="E7" t="s">
        <v>33</v>
      </c>
      <c r="G7" s="43">
        <v>12490904</v>
      </c>
      <c r="H7" s="8">
        <v>10664998</v>
      </c>
      <c r="I7" s="50">
        <f t="shared" si="0"/>
        <v>0.85382114857339386</v>
      </c>
      <c r="J7" s="8">
        <v>19808</v>
      </c>
      <c r="L7" s="52">
        <v>2</v>
      </c>
      <c r="M7" s="44"/>
      <c r="O7" s="44">
        <v>1.5281972506822601</v>
      </c>
      <c r="P7" s="44">
        <v>0.219500233804303</v>
      </c>
      <c r="S7" s="44">
        <v>-0.40164227785201001</v>
      </c>
      <c r="T7" s="44">
        <v>0.43088045417264298</v>
      </c>
      <c r="U7" s="10">
        <v>0.57987116319015297</v>
      </c>
      <c r="V7" s="44">
        <v>1.38722717382486</v>
      </c>
      <c r="W7" s="44">
        <v>0.58744406199624399</v>
      </c>
      <c r="X7" s="44">
        <v>-0.386821903825733</v>
      </c>
      <c r="Y7" s="44"/>
      <c r="Z7" s="44"/>
      <c r="AA7" s="44">
        <v>-0.66076383202251199</v>
      </c>
      <c r="AB7" s="44">
        <v>0.53361669819547397</v>
      </c>
      <c r="AC7" s="44" t="s">
        <v>143</v>
      </c>
      <c r="AD7" s="44">
        <v>-0.34537873951332099</v>
      </c>
      <c r="AE7" s="10">
        <v>0.219256468668938</v>
      </c>
      <c r="AF7" s="44" t="s">
        <v>143</v>
      </c>
      <c r="AG7" s="44">
        <v>0.53442435399481003</v>
      </c>
      <c r="AH7" s="44">
        <v>-0.10594219568998101</v>
      </c>
      <c r="AI7" s="44">
        <v>0.28854564997240501</v>
      </c>
      <c r="AK7" s="44"/>
    </row>
    <row r="8" spans="1:37" x14ac:dyDescent="0.2">
      <c r="A8" t="s">
        <v>142</v>
      </c>
      <c r="B8" t="s">
        <v>138</v>
      </c>
      <c r="C8" t="s">
        <v>139</v>
      </c>
      <c r="D8" t="s">
        <v>142</v>
      </c>
      <c r="E8" t="s">
        <v>33</v>
      </c>
      <c r="G8" s="43">
        <v>13276236</v>
      </c>
      <c r="H8" s="8">
        <v>12888898</v>
      </c>
      <c r="I8" s="50">
        <f t="shared" si="0"/>
        <v>0.97082471266705417</v>
      </c>
      <c r="J8" s="8">
        <v>53763</v>
      </c>
      <c r="L8" s="52">
        <v>2</v>
      </c>
      <c r="M8" s="44"/>
      <c r="O8" s="44">
        <v>-5.9709291130952398</v>
      </c>
      <c r="P8" s="44">
        <v>-1.39701036207703</v>
      </c>
      <c r="S8" s="44">
        <v>-4.6299369221044504</v>
      </c>
      <c r="T8" s="44">
        <v>-1.9942975507792</v>
      </c>
      <c r="U8" s="44">
        <v>-5.8656740854149696</v>
      </c>
      <c r="V8" s="44">
        <v>0.33348327035360398</v>
      </c>
      <c r="W8" s="10">
        <v>5.1833068492075904</v>
      </c>
      <c r="X8" s="44">
        <v>8.7168580819108707E-2</v>
      </c>
      <c r="Y8" s="44"/>
      <c r="Z8" s="44"/>
      <c r="AA8" s="44">
        <v>-8.30167887297889</v>
      </c>
      <c r="AB8" s="44">
        <v>-1.0464477212948999</v>
      </c>
      <c r="AC8" s="44" t="s">
        <v>143</v>
      </c>
      <c r="AD8" s="44">
        <v>-2.3985889357012602</v>
      </c>
      <c r="AE8" s="44">
        <v>-2.0782351567206701</v>
      </c>
      <c r="AF8" s="44" t="s">
        <v>143</v>
      </c>
      <c r="AG8" s="44">
        <v>-1.06002923376462</v>
      </c>
      <c r="AH8" s="44">
        <v>-0.206300885634463</v>
      </c>
      <c r="AI8" s="10">
        <v>4.56132708042764</v>
      </c>
      <c r="AK8" s="44"/>
    </row>
    <row r="9" spans="1:37" x14ac:dyDescent="0.2">
      <c r="A9" t="s">
        <v>142</v>
      </c>
      <c r="B9" t="s">
        <v>60</v>
      </c>
      <c r="C9" t="s">
        <v>61</v>
      </c>
      <c r="D9" t="s">
        <v>151</v>
      </c>
      <c r="E9" t="s">
        <v>33</v>
      </c>
      <c r="G9" s="43">
        <v>10870434</v>
      </c>
      <c r="H9" s="8">
        <v>6036572</v>
      </c>
      <c r="I9" s="50">
        <f t="shared" si="0"/>
        <v>0.55532023836398803</v>
      </c>
      <c r="J9" s="8">
        <v>13283</v>
      </c>
      <c r="L9" s="52">
        <v>0</v>
      </c>
      <c r="M9" s="44"/>
      <c r="O9" s="44">
        <v>0.87202699479184398</v>
      </c>
      <c r="P9" s="44">
        <v>-0.70546716210063398</v>
      </c>
      <c r="S9" s="44">
        <v>-0.68294656912712204</v>
      </c>
      <c r="T9" s="44">
        <v>1.4167252262652701</v>
      </c>
      <c r="U9" s="44">
        <v>-1.5360967019754499</v>
      </c>
      <c r="V9" s="44">
        <v>-0.44868873336708798</v>
      </c>
      <c r="W9" s="44">
        <v>1.2605945245590799</v>
      </c>
      <c r="X9" s="44">
        <v>1.2029786944342</v>
      </c>
      <c r="Y9" s="44"/>
      <c r="Z9" s="44"/>
      <c r="AA9" s="44">
        <v>-0.69432434568153201</v>
      </c>
      <c r="AB9" s="44">
        <v>2.50000579263157</v>
      </c>
      <c r="AC9" s="44" t="s">
        <v>143</v>
      </c>
      <c r="AD9" s="44">
        <v>0.93172280727168999</v>
      </c>
      <c r="AE9" s="44">
        <v>-1.15916099294518</v>
      </c>
      <c r="AF9" s="44" t="s">
        <v>143</v>
      </c>
      <c r="AG9" s="44">
        <v>-2.2750729853432499</v>
      </c>
      <c r="AH9" s="44">
        <v>1.87497261316689</v>
      </c>
      <c r="AI9" s="44">
        <v>1.4462621586131701</v>
      </c>
      <c r="AK9" s="44"/>
    </row>
    <row r="10" spans="1:37" x14ac:dyDescent="0.2">
      <c r="A10" t="s">
        <v>142</v>
      </c>
      <c r="B10" t="s">
        <v>62</v>
      </c>
      <c r="C10" t="s">
        <v>63</v>
      </c>
      <c r="D10" t="s">
        <v>152</v>
      </c>
      <c r="E10" t="s">
        <v>33</v>
      </c>
      <c r="G10" s="43">
        <v>12061086</v>
      </c>
      <c r="H10" s="8">
        <v>8280978</v>
      </c>
      <c r="I10" s="50">
        <f t="shared" si="0"/>
        <v>0.68658643176907952</v>
      </c>
      <c r="J10" s="8">
        <v>22783</v>
      </c>
      <c r="L10" s="52">
        <v>0</v>
      </c>
      <c r="M10" s="44"/>
      <c r="O10" s="44">
        <v>-2.6419028590172702</v>
      </c>
      <c r="P10" s="44">
        <v>-1.71002760864632</v>
      </c>
      <c r="S10" s="44">
        <v>-5.1143688249259798</v>
      </c>
      <c r="T10" s="44">
        <v>2.0971798048646901</v>
      </c>
      <c r="U10" s="44">
        <v>-2.28269955468576</v>
      </c>
      <c r="V10" s="44">
        <v>0.26769259540129098</v>
      </c>
      <c r="W10" s="44">
        <v>2.1475767663773699</v>
      </c>
      <c r="X10" s="44">
        <v>1.7574266737254201</v>
      </c>
      <c r="Y10" s="44"/>
      <c r="Z10" s="44"/>
      <c r="AA10" s="44">
        <v>-5.0714316234882801</v>
      </c>
      <c r="AB10" s="44">
        <v>3.0480955878713498</v>
      </c>
      <c r="AC10" s="44" t="s">
        <v>143</v>
      </c>
      <c r="AD10" s="44">
        <v>1.58782229240424</v>
      </c>
      <c r="AE10" s="44">
        <v>-2.20953256290306</v>
      </c>
      <c r="AF10" s="44" t="s">
        <v>143</v>
      </c>
      <c r="AG10" s="44">
        <v>-2.07541462062769</v>
      </c>
      <c r="AH10" s="44">
        <v>2.36432795027036</v>
      </c>
      <c r="AI10" s="44">
        <v>2.3292196551563902</v>
      </c>
      <c r="AK10" s="44"/>
    </row>
    <row r="11" spans="1:37" x14ac:dyDescent="0.2">
      <c r="A11" t="s">
        <v>142</v>
      </c>
      <c r="B11" t="s">
        <v>64</v>
      </c>
      <c r="C11" t="s">
        <v>65</v>
      </c>
      <c r="D11" t="s">
        <v>153</v>
      </c>
      <c r="E11" t="s">
        <v>33</v>
      </c>
      <c r="G11" s="43">
        <v>12373386</v>
      </c>
      <c r="H11" s="8">
        <v>8829246</v>
      </c>
      <c r="I11" s="50">
        <f t="shared" si="0"/>
        <v>0.7135674907418228</v>
      </c>
      <c r="J11" s="8">
        <v>23868</v>
      </c>
      <c r="L11" s="52">
        <v>0</v>
      </c>
      <c r="M11" s="44"/>
      <c r="O11" s="44">
        <v>-2.67656059062042</v>
      </c>
      <c r="P11" s="44">
        <v>-1.70118571103628</v>
      </c>
      <c r="S11" s="44">
        <v>-5.0594925723917097</v>
      </c>
      <c r="T11" s="44">
        <v>2.10139467239041</v>
      </c>
      <c r="U11" s="44">
        <v>-2.2426478733602102</v>
      </c>
      <c r="V11" s="44">
        <v>0.42038342504530901</v>
      </c>
      <c r="W11" s="44">
        <v>2.1500392769274201</v>
      </c>
      <c r="X11" s="44">
        <v>1.74945943729206</v>
      </c>
      <c r="Y11" s="44"/>
      <c r="Z11" s="44"/>
      <c r="AA11" s="44">
        <v>-5.0049364551040902</v>
      </c>
      <c r="AB11" s="44">
        <v>3.02775857862627</v>
      </c>
      <c r="AC11" s="44" t="s">
        <v>143</v>
      </c>
      <c r="AD11" s="44">
        <v>1.6488245807525701</v>
      </c>
      <c r="AE11" s="44">
        <v>-2.1583903377966198</v>
      </c>
      <c r="AF11" s="44" t="s">
        <v>143</v>
      </c>
      <c r="AG11" s="44">
        <v>-1.8686484406488399</v>
      </c>
      <c r="AH11" s="44">
        <v>2.2975622119099701</v>
      </c>
      <c r="AI11" s="44">
        <v>2.3567602831285699</v>
      </c>
      <c r="AK11" s="44"/>
    </row>
    <row r="12" spans="1:37" x14ac:dyDescent="0.2">
      <c r="A12" t="s">
        <v>142</v>
      </c>
      <c r="B12" t="s">
        <v>66</v>
      </c>
      <c r="C12" t="s">
        <v>67</v>
      </c>
      <c r="D12" t="s">
        <v>154</v>
      </c>
      <c r="E12" t="s">
        <v>33</v>
      </c>
      <c r="G12" s="43">
        <v>12577624</v>
      </c>
      <c r="H12" s="8">
        <v>7866484</v>
      </c>
      <c r="I12" s="50">
        <f t="shared" si="0"/>
        <v>0.625434819803804</v>
      </c>
      <c r="J12" s="8">
        <v>17902</v>
      </c>
      <c r="L12" s="52">
        <v>0</v>
      </c>
      <c r="M12" s="44"/>
      <c r="O12" s="44">
        <v>-1.1431150092923801</v>
      </c>
      <c r="P12" s="44">
        <v>-0.49268864604509</v>
      </c>
      <c r="S12" s="44">
        <v>-3.8985444006239001</v>
      </c>
      <c r="T12" s="44">
        <v>2.0117722257975998</v>
      </c>
      <c r="U12" s="44">
        <v>-2.0994017033258601</v>
      </c>
      <c r="V12" s="44">
        <v>0.11151651695294</v>
      </c>
      <c r="W12" s="44">
        <v>1.91884846231793</v>
      </c>
      <c r="X12" s="44">
        <v>1.7555077184246899</v>
      </c>
      <c r="Y12" s="44"/>
      <c r="Z12" s="44"/>
      <c r="AA12" s="44">
        <v>-4.1690744896292804</v>
      </c>
      <c r="AB12" s="44">
        <v>3.0521710194240002</v>
      </c>
      <c r="AC12" s="44" t="s">
        <v>143</v>
      </c>
      <c r="AD12" s="44">
        <v>1.5149199054945199</v>
      </c>
      <c r="AE12" s="44">
        <v>-2.03121959497558</v>
      </c>
      <c r="AF12" s="44" t="s">
        <v>143</v>
      </c>
      <c r="AG12" s="44">
        <v>-1.8924815182920101</v>
      </c>
      <c r="AH12" s="44">
        <v>2.4195848305140002</v>
      </c>
      <c r="AI12" s="44">
        <v>2.0989958081743199</v>
      </c>
      <c r="AK12" s="44"/>
    </row>
    <row r="13" spans="1:37" x14ac:dyDescent="0.2">
      <c r="A13" t="s">
        <v>142</v>
      </c>
      <c r="B13" t="s">
        <v>68</v>
      </c>
      <c r="C13" t="s">
        <v>69</v>
      </c>
      <c r="D13" t="s">
        <v>155</v>
      </c>
      <c r="E13" t="s">
        <v>33</v>
      </c>
      <c r="G13" s="43">
        <v>10765476</v>
      </c>
      <c r="H13" s="8">
        <v>6540375</v>
      </c>
      <c r="I13" s="50">
        <f t="shared" si="0"/>
        <v>0.60753235620979507</v>
      </c>
      <c r="J13" s="8">
        <v>16188</v>
      </c>
      <c r="L13" s="52">
        <v>0</v>
      </c>
      <c r="M13" s="44"/>
      <c r="O13" s="44">
        <v>-2.9626985981231102</v>
      </c>
      <c r="P13" s="44">
        <v>-1.8250602473504001</v>
      </c>
      <c r="S13" s="44">
        <v>-5.4698837016308897</v>
      </c>
      <c r="T13" s="44">
        <v>2.0555897696966499</v>
      </c>
      <c r="U13" s="44">
        <v>-2.4306329953485601</v>
      </c>
      <c r="V13" s="44">
        <v>1.6326229528177499E-2</v>
      </c>
      <c r="W13" s="44">
        <v>1.8906389841598199</v>
      </c>
      <c r="X13" s="44">
        <v>1.8211905090434499</v>
      </c>
      <c r="Y13" s="44"/>
      <c r="Z13" s="44"/>
      <c r="AA13" s="44">
        <v>-5.2376608909058398</v>
      </c>
      <c r="AB13" s="44">
        <v>3.1376515191425201</v>
      </c>
      <c r="AC13" s="44" t="s">
        <v>143</v>
      </c>
      <c r="AD13" s="44">
        <v>1.5144928048792199</v>
      </c>
      <c r="AE13" s="44">
        <v>-2.3876452757541098</v>
      </c>
      <c r="AF13" s="44" t="s">
        <v>143</v>
      </c>
      <c r="AG13" s="44">
        <v>-2.37480040289151</v>
      </c>
      <c r="AH13" s="44">
        <v>2.5158403811481098</v>
      </c>
      <c r="AI13" s="44">
        <v>2.1006655034974799</v>
      </c>
      <c r="AK13" s="44"/>
    </row>
    <row r="14" spans="1:37" x14ac:dyDescent="0.2">
      <c r="A14" t="s">
        <v>142</v>
      </c>
      <c r="B14" t="s">
        <v>70</v>
      </c>
      <c r="C14" t="s">
        <v>71</v>
      </c>
      <c r="D14" t="s">
        <v>156</v>
      </c>
      <c r="E14" t="s">
        <v>33</v>
      </c>
      <c r="G14" s="43">
        <v>12314942</v>
      </c>
      <c r="H14" s="8">
        <v>6059696</v>
      </c>
      <c r="I14" s="50">
        <f t="shared" si="0"/>
        <v>0.49206045793800735</v>
      </c>
      <c r="J14" s="8">
        <v>16156</v>
      </c>
      <c r="L14" s="52">
        <v>0</v>
      </c>
      <c r="M14" s="44"/>
      <c r="O14" s="44">
        <v>-2.6780570514919702</v>
      </c>
      <c r="P14" s="44">
        <v>-1.6954258334517101</v>
      </c>
      <c r="S14" s="44">
        <v>-5.2020962403972799</v>
      </c>
      <c r="T14" s="44">
        <v>2.0518772529111899</v>
      </c>
      <c r="U14" s="44">
        <v>-2.4243345605756099</v>
      </c>
      <c r="V14" s="44">
        <v>0.28470266608774702</v>
      </c>
      <c r="W14" s="44">
        <v>1.97157516719079</v>
      </c>
      <c r="X14" s="44">
        <v>1.8046677014085999</v>
      </c>
      <c r="Y14" s="44"/>
      <c r="Z14" s="44"/>
      <c r="AA14" s="44">
        <v>-4.9252764123117903</v>
      </c>
      <c r="AB14" s="44">
        <v>3.09882067588098</v>
      </c>
      <c r="AC14" s="44" t="s">
        <v>143</v>
      </c>
      <c r="AD14" s="44">
        <v>1.5783908641847799</v>
      </c>
      <c r="AE14" s="44">
        <v>-2.3120136147547599</v>
      </c>
      <c r="AF14" s="44" t="s">
        <v>143</v>
      </c>
      <c r="AG14" s="44">
        <v>-2.1479086494708399</v>
      </c>
      <c r="AH14" s="44">
        <v>2.4595023308227599</v>
      </c>
      <c r="AI14" s="44">
        <v>2.1619333602924602</v>
      </c>
      <c r="AK14" s="44"/>
    </row>
    <row r="15" spans="1:37" x14ac:dyDescent="0.2">
      <c r="A15" t="s">
        <v>142</v>
      </c>
      <c r="B15" t="s">
        <v>72</v>
      </c>
      <c r="C15" t="s">
        <v>73</v>
      </c>
      <c r="D15" t="s">
        <v>157</v>
      </c>
      <c r="E15" t="s">
        <v>33</v>
      </c>
      <c r="G15" s="43">
        <v>10660354</v>
      </c>
      <c r="H15" s="8">
        <v>6258018</v>
      </c>
      <c r="I15" s="50">
        <f t="shared" si="0"/>
        <v>0.58703660309967187</v>
      </c>
      <c r="J15" s="8">
        <v>15133</v>
      </c>
      <c r="L15" s="52">
        <v>0</v>
      </c>
      <c r="M15" s="44"/>
      <c r="O15" s="44">
        <v>-2.7951413268988401</v>
      </c>
      <c r="P15" s="44">
        <v>-1.7109393808373401</v>
      </c>
      <c r="S15" s="44">
        <v>-5.3743395396323104</v>
      </c>
      <c r="T15" s="44">
        <v>2.0524422841168</v>
      </c>
      <c r="U15" s="44">
        <v>-2.42470878713912</v>
      </c>
      <c r="V15" s="44">
        <v>3.3892981005986401E-2</v>
      </c>
      <c r="W15" s="44">
        <v>1.99666244654978</v>
      </c>
      <c r="X15" s="44">
        <v>1.80741309299562</v>
      </c>
      <c r="Y15" s="44"/>
      <c r="Z15" s="44"/>
      <c r="AA15" s="44">
        <v>-5.3028125366752299</v>
      </c>
      <c r="AB15" s="44">
        <v>3.1103733046409401</v>
      </c>
      <c r="AC15" s="44" t="s">
        <v>143</v>
      </c>
      <c r="AD15" s="44">
        <v>1.5389110758659399</v>
      </c>
      <c r="AE15" s="44">
        <v>-2.3285591116165301</v>
      </c>
      <c r="AF15" s="44" t="s">
        <v>143</v>
      </c>
      <c r="AG15" s="44">
        <v>-2.3404940876818898</v>
      </c>
      <c r="AH15" s="44">
        <v>2.4916608956275499</v>
      </c>
      <c r="AI15" s="44">
        <v>2.1586700260289602</v>
      </c>
      <c r="AK15" s="44"/>
    </row>
    <row r="16" spans="1:37" x14ac:dyDescent="0.2">
      <c r="A16" t="s">
        <v>142</v>
      </c>
      <c r="B16" t="s">
        <v>76</v>
      </c>
      <c r="C16" t="s">
        <v>77</v>
      </c>
      <c r="D16" t="s">
        <v>159</v>
      </c>
      <c r="E16" t="s">
        <v>33</v>
      </c>
      <c r="G16" s="43">
        <v>21769802</v>
      </c>
      <c r="H16" s="8">
        <v>15767615</v>
      </c>
      <c r="I16" s="50">
        <f t="shared" si="0"/>
        <v>0.72428839729456429</v>
      </c>
      <c r="J16" s="8">
        <v>36841</v>
      </c>
      <c r="L16" s="52">
        <v>0</v>
      </c>
      <c r="M16" s="44"/>
      <c r="O16" s="44">
        <v>-2.4690591593904498</v>
      </c>
      <c r="P16" s="44">
        <v>-1.5999782870396799</v>
      </c>
      <c r="S16" s="44">
        <v>-5.0459429794241801</v>
      </c>
      <c r="T16" s="44">
        <v>2.14025581772322</v>
      </c>
      <c r="U16" s="44">
        <v>-2.22907718286725</v>
      </c>
      <c r="V16" s="44">
        <v>0.39869434997167202</v>
      </c>
      <c r="W16" s="44">
        <v>2.1532224712556398</v>
      </c>
      <c r="X16" s="44">
        <v>1.7368437181665</v>
      </c>
      <c r="Y16" s="44"/>
      <c r="Z16" s="44"/>
      <c r="AA16" s="44">
        <v>-5.0295404702428499</v>
      </c>
      <c r="AB16" s="44">
        <v>3.0207915628536699</v>
      </c>
      <c r="AC16" s="44" t="s">
        <v>143</v>
      </c>
      <c r="AD16" s="44">
        <v>1.65127175232757</v>
      </c>
      <c r="AE16" s="44">
        <v>-2.12483747766785</v>
      </c>
      <c r="AF16" s="44" t="s">
        <v>143</v>
      </c>
      <c r="AG16" s="44">
        <v>-2.0506424228175799</v>
      </c>
      <c r="AH16" s="44">
        <v>2.3025978642707199</v>
      </c>
      <c r="AI16" s="44">
        <v>2.3530070692332101</v>
      </c>
      <c r="AK16" s="44"/>
    </row>
    <row r="17" spans="1:37" x14ac:dyDescent="0.2">
      <c r="A17" t="s">
        <v>142</v>
      </c>
      <c r="B17" t="s">
        <v>80</v>
      </c>
      <c r="C17" t="s">
        <v>81</v>
      </c>
      <c r="D17" t="s">
        <v>161</v>
      </c>
      <c r="E17" t="s">
        <v>33</v>
      </c>
      <c r="G17" s="43">
        <v>7007306</v>
      </c>
      <c r="H17" s="8">
        <v>3811999</v>
      </c>
      <c r="I17" s="50">
        <f t="shared" si="0"/>
        <v>0.54400350148830379</v>
      </c>
      <c r="J17" s="8">
        <v>9220</v>
      </c>
      <c r="L17" s="52">
        <v>0</v>
      </c>
      <c r="M17" s="44"/>
      <c r="O17" s="44">
        <v>-1.8339471026412</v>
      </c>
      <c r="P17" s="44">
        <v>-1.2871409882056599</v>
      </c>
      <c r="S17" s="44">
        <v>-4.8547058970030204</v>
      </c>
      <c r="T17" s="44">
        <v>2.04286275105679</v>
      </c>
      <c r="U17" s="44">
        <v>-2.2242702229906199</v>
      </c>
      <c r="V17" s="44">
        <v>0.29419686594363098</v>
      </c>
      <c r="W17" s="44">
        <v>1.9882314488241799</v>
      </c>
      <c r="X17" s="44">
        <v>1.78192916132512</v>
      </c>
      <c r="Y17" s="44"/>
      <c r="Z17" s="44"/>
      <c r="AA17" s="44">
        <v>-4.9252912476829298</v>
      </c>
      <c r="AB17" s="44">
        <v>3.08219432349305</v>
      </c>
      <c r="AC17" s="44" t="s">
        <v>143</v>
      </c>
      <c r="AD17" s="44">
        <v>1.56918827743372</v>
      </c>
      <c r="AE17" s="44">
        <v>-2.1724147365119402</v>
      </c>
      <c r="AF17" s="44" t="s">
        <v>143</v>
      </c>
      <c r="AG17" s="44">
        <v>-2.1749128556108199</v>
      </c>
      <c r="AH17" s="44">
        <v>2.4226904866888499</v>
      </c>
      <c r="AI17" s="44">
        <v>2.1596821875740599</v>
      </c>
      <c r="AK17" s="44"/>
    </row>
    <row r="18" spans="1:37" x14ac:dyDescent="0.2">
      <c r="A18" t="s">
        <v>142</v>
      </c>
      <c r="B18" t="s">
        <v>82</v>
      </c>
      <c r="C18" t="s">
        <v>83</v>
      </c>
      <c r="D18" t="s">
        <v>162</v>
      </c>
      <c r="E18" t="s">
        <v>33</v>
      </c>
      <c r="G18" s="43">
        <v>10329346</v>
      </c>
      <c r="H18" s="8">
        <v>6960910</v>
      </c>
      <c r="I18" s="50">
        <f t="shared" si="0"/>
        <v>0.67389648870315699</v>
      </c>
      <c r="J18" s="8">
        <v>18482</v>
      </c>
      <c r="L18" s="52">
        <v>0</v>
      </c>
      <c r="M18" s="44"/>
      <c r="O18" s="44">
        <v>-2.4736205319501399</v>
      </c>
      <c r="P18" s="44">
        <v>-1.7334961513299501</v>
      </c>
      <c r="S18" s="44">
        <v>-5.2689385582997597</v>
      </c>
      <c r="T18" s="44">
        <v>2.0790849531917401</v>
      </c>
      <c r="U18" s="44">
        <v>-2.34493740728746</v>
      </c>
      <c r="V18" s="44">
        <v>0.200953350564647</v>
      </c>
      <c r="W18" s="44">
        <v>2.0020445095220301</v>
      </c>
      <c r="X18" s="44">
        <v>1.79026100593874</v>
      </c>
      <c r="Y18" s="44"/>
      <c r="Z18" s="44"/>
      <c r="AA18" s="44">
        <v>-5.1165012478909802</v>
      </c>
      <c r="AB18" s="44">
        <v>3.0978884188248998</v>
      </c>
      <c r="AC18" s="44" t="s">
        <v>143</v>
      </c>
      <c r="AD18" s="44">
        <v>1.5948406210372199</v>
      </c>
      <c r="AE18" s="44">
        <v>-2.2836573465139498</v>
      </c>
      <c r="AF18" s="44" t="s">
        <v>143</v>
      </c>
      <c r="AG18" s="44">
        <v>-2.2475662454669698</v>
      </c>
      <c r="AH18" s="44">
        <v>2.4269803259742599</v>
      </c>
      <c r="AI18" s="44">
        <v>2.1842622812944699</v>
      </c>
      <c r="AK18" s="44"/>
    </row>
    <row r="19" spans="1:37" x14ac:dyDescent="0.2">
      <c r="A19" t="s">
        <v>142</v>
      </c>
      <c r="B19" t="s">
        <v>84</v>
      </c>
      <c r="C19" t="s">
        <v>85</v>
      </c>
      <c r="D19" t="s">
        <v>163</v>
      </c>
      <c r="E19" t="s">
        <v>33</v>
      </c>
      <c r="G19" s="43">
        <v>10933064</v>
      </c>
      <c r="H19" s="8">
        <v>7991035</v>
      </c>
      <c r="I19" s="50">
        <f t="shared" si="0"/>
        <v>0.73090535279039803</v>
      </c>
      <c r="J19" s="8">
        <v>15696</v>
      </c>
      <c r="L19" s="52">
        <v>0</v>
      </c>
      <c r="M19" s="44"/>
      <c r="O19" s="44">
        <v>-2.1531225061357602</v>
      </c>
      <c r="P19" s="44">
        <v>-1.1639241436312999</v>
      </c>
      <c r="S19" s="44">
        <v>-4.8687258807080598</v>
      </c>
      <c r="T19" s="44">
        <v>2.1510758936705501</v>
      </c>
      <c r="U19" s="44">
        <v>-2.1706435990327599</v>
      </c>
      <c r="V19" s="44">
        <v>0.31618906944187097</v>
      </c>
      <c r="W19" s="44">
        <v>2.0988483337285002</v>
      </c>
      <c r="X19" s="44">
        <v>1.7331049040427799</v>
      </c>
      <c r="Y19" s="44"/>
      <c r="Z19" s="44"/>
      <c r="AA19" s="44">
        <v>-4.8356043886434099</v>
      </c>
      <c r="AB19" s="44">
        <v>3.0132666683837499</v>
      </c>
      <c r="AC19" s="44" t="s">
        <v>143</v>
      </c>
      <c r="AD19" s="44">
        <v>1.71194820653915</v>
      </c>
      <c r="AE19" s="44">
        <v>-2.1130177803250301</v>
      </c>
      <c r="AF19" s="44" t="s">
        <v>143</v>
      </c>
      <c r="AG19" s="44">
        <v>-2.0466175425356301</v>
      </c>
      <c r="AH19" s="44">
        <v>2.2937761253601998</v>
      </c>
      <c r="AI19" s="44">
        <v>2.3188346265876598</v>
      </c>
      <c r="AK19" s="44"/>
    </row>
    <row r="20" spans="1:37" x14ac:dyDescent="0.2">
      <c r="A20" t="s">
        <v>142</v>
      </c>
      <c r="B20" t="s">
        <v>86</v>
      </c>
      <c r="C20" t="s">
        <v>87</v>
      </c>
      <c r="D20" t="s">
        <v>164</v>
      </c>
      <c r="E20" t="s">
        <v>33</v>
      </c>
      <c r="G20" s="43">
        <v>11303998</v>
      </c>
      <c r="H20" s="8">
        <v>8867271</v>
      </c>
      <c r="I20" s="50">
        <f t="shared" si="0"/>
        <v>0.78443670991449221</v>
      </c>
      <c r="J20" s="8">
        <v>10241</v>
      </c>
      <c r="L20" s="52">
        <v>0</v>
      </c>
      <c r="M20" s="44"/>
      <c r="O20" s="44">
        <v>-0.426942207510144</v>
      </c>
      <c r="P20" s="44">
        <v>-0.27772949183497098</v>
      </c>
      <c r="S20" s="44">
        <v>-2.25456803846305</v>
      </c>
      <c r="T20" s="44">
        <v>1.8494473473901401</v>
      </c>
      <c r="U20" s="44">
        <v>-1.5142138641047</v>
      </c>
      <c r="V20" s="44">
        <v>0.42042189116670098</v>
      </c>
      <c r="W20" s="44">
        <v>1.8035302551179799</v>
      </c>
      <c r="X20" s="44">
        <v>1.5766716301838599</v>
      </c>
      <c r="Y20" s="44"/>
      <c r="Z20" s="44"/>
      <c r="AA20" s="44">
        <v>-2.7090560667222401</v>
      </c>
      <c r="AB20" s="44">
        <v>2.8744153997667601</v>
      </c>
      <c r="AC20" s="44" t="s">
        <v>143</v>
      </c>
      <c r="AD20" s="44">
        <v>1.3629297519357899</v>
      </c>
      <c r="AE20" s="44">
        <v>-1.4110553595843101</v>
      </c>
      <c r="AF20" s="44" t="s">
        <v>143</v>
      </c>
      <c r="AG20" s="44">
        <v>-1.15439558664215</v>
      </c>
      <c r="AH20" s="44">
        <v>2.1731123904522298</v>
      </c>
      <c r="AI20" s="44">
        <v>1.94602703629181</v>
      </c>
      <c r="AK20" s="44"/>
    </row>
    <row r="21" spans="1:37" x14ac:dyDescent="0.2">
      <c r="A21" t="s">
        <v>142</v>
      </c>
      <c r="B21" t="s">
        <v>88</v>
      </c>
      <c r="C21" t="s">
        <v>89</v>
      </c>
      <c r="D21" t="s">
        <v>165</v>
      </c>
      <c r="E21" t="s">
        <v>33</v>
      </c>
      <c r="G21" s="43">
        <v>9328488</v>
      </c>
      <c r="H21" s="8">
        <v>4602037</v>
      </c>
      <c r="I21" s="50">
        <f t="shared" si="0"/>
        <v>0.49333150238280843</v>
      </c>
      <c r="J21" s="8">
        <v>11476</v>
      </c>
      <c r="L21" s="52">
        <v>0</v>
      </c>
      <c r="M21" s="44"/>
      <c r="O21" s="44">
        <v>-2.24230568068716</v>
      </c>
      <c r="P21" s="44">
        <v>-1.3468784377283001</v>
      </c>
      <c r="S21" s="44">
        <v>-4.9328704984657996</v>
      </c>
      <c r="T21" s="44">
        <v>2.1000580683795298</v>
      </c>
      <c r="U21" s="44">
        <v>-2.2461876878082401</v>
      </c>
      <c r="V21" s="44">
        <v>0.21219326529995</v>
      </c>
      <c r="W21" s="44">
        <v>2.0223175856213298</v>
      </c>
      <c r="X21" s="44">
        <v>1.7670136223875901</v>
      </c>
      <c r="Y21" s="44"/>
      <c r="Z21" s="44"/>
      <c r="AA21" s="44">
        <v>-4.6636969155425101</v>
      </c>
      <c r="AB21" s="44">
        <v>3.0295364832388501</v>
      </c>
      <c r="AC21" s="44" t="s">
        <v>143</v>
      </c>
      <c r="AD21" s="44">
        <v>1.6618760650170801</v>
      </c>
      <c r="AE21" s="44">
        <v>-2.1893192224901701</v>
      </c>
      <c r="AF21" s="44" t="s">
        <v>143</v>
      </c>
      <c r="AG21" s="44">
        <v>-2.1403345927342401</v>
      </c>
      <c r="AH21" s="44">
        <v>2.4235939610336401</v>
      </c>
      <c r="AI21" s="44">
        <v>2.2324639874139498</v>
      </c>
      <c r="AK21" s="44"/>
    </row>
    <row r="22" spans="1:37" x14ac:dyDescent="0.2">
      <c r="A22" t="s">
        <v>142</v>
      </c>
      <c r="B22" t="s">
        <v>90</v>
      </c>
      <c r="C22" t="s">
        <v>91</v>
      </c>
      <c r="D22" t="s">
        <v>166</v>
      </c>
      <c r="E22" t="s">
        <v>33</v>
      </c>
      <c r="G22" s="43">
        <v>9929316</v>
      </c>
      <c r="H22" s="8">
        <v>6503230</v>
      </c>
      <c r="I22" s="50">
        <f t="shared" si="0"/>
        <v>0.65495246601075041</v>
      </c>
      <c r="J22" s="8">
        <v>17254</v>
      </c>
      <c r="L22" s="52">
        <v>0</v>
      </c>
      <c r="M22" s="44"/>
      <c r="O22" s="44">
        <v>-1.89683864260212</v>
      </c>
      <c r="P22" s="44">
        <v>-1.4665911921775601</v>
      </c>
      <c r="S22" s="44">
        <v>-4.1989027068642999</v>
      </c>
      <c r="T22" s="44">
        <v>2.0540163166421301</v>
      </c>
      <c r="U22" s="44">
        <v>-2.2570850425321498</v>
      </c>
      <c r="V22" s="44">
        <v>0.34691671343292602</v>
      </c>
      <c r="W22" s="44">
        <v>2.0293690390380901</v>
      </c>
      <c r="X22" s="44">
        <v>1.7548243751775701</v>
      </c>
      <c r="Y22" s="44"/>
      <c r="Z22" s="44"/>
      <c r="AA22" s="44">
        <v>-4.3650901819594203</v>
      </c>
      <c r="AB22" s="44">
        <v>3.0444791927770498</v>
      </c>
      <c r="AC22" s="44" t="s">
        <v>143</v>
      </c>
      <c r="AD22" s="44">
        <v>1.5662723666631599</v>
      </c>
      <c r="AE22" s="44">
        <v>-2.10694711086113</v>
      </c>
      <c r="AF22" s="44" t="s">
        <v>143</v>
      </c>
      <c r="AG22" s="44">
        <v>-2.0865876206135301</v>
      </c>
      <c r="AH22" s="44">
        <v>2.3492057881775001</v>
      </c>
      <c r="AI22" s="44">
        <v>2.24616500687429</v>
      </c>
      <c r="AK22" s="44"/>
    </row>
    <row r="23" spans="1:37" x14ac:dyDescent="0.2">
      <c r="A23" t="s">
        <v>142</v>
      </c>
      <c r="B23" t="s">
        <v>94</v>
      </c>
      <c r="C23" t="s">
        <v>95</v>
      </c>
      <c r="D23" t="s">
        <v>165</v>
      </c>
      <c r="E23" t="s">
        <v>33</v>
      </c>
      <c r="G23" s="43">
        <v>8172358</v>
      </c>
      <c r="H23" s="8">
        <v>5167253</v>
      </c>
      <c r="I23" s="50">
        <f t="shared" si="0"/>
        <v>0.63228421956062131</v>
      </c>
      <c r="J23" s="8">
        <v>13380</v>
      </c>
      <c r="L23" s="52">
        <v>0</v>
      </c>
      <c r="M23" s="44"/>
      <c r="O23" s="44">
        <v>-2.78429235183562</v>
      </c>
      <c r="P23" s="44">
        <v>-1.8555941409990799</v>
      </c>
      <c r="S23" s="44">
        <v>-5.3998317093661896</v>
      </c>
      <c r="T23" s="44">
        <v>2.03489683104333</v>
      </c>
      <c r="U23" s="44">
        <v>-2.3625096762340099</v>
      </c>
      <c r="V23" s="44">
        <v>2.7910400727227402E-2</v>
      </c>
      <c r="W23" s="44">
        <v>1.9733302726314199</v>
      </c>
      <c r="X23" s="44">
        <v>1.8107598885155001</v>
      </c>
      <c r="Y23" s="44"/>
      <c r="Z23" s="44"/>
      <c r="AA23" s="44">
        <v>-5.2394543255126802</v>
      </c>
      <c r="AB23" s="44">
        <v>3.1143534683118901</v>
      </c>
      <c r="AC23" s="44" t="s">
        <v>143</v>
      </c>
      <c r="AD23" s="44">
        <v>1.55303661073365</v>
      </c>
      <c r="AE23" s="44">
        <v>-2.2956886100613199</v>
      </c>
      <c r="AF23" s="44" t="s">
        <v>143</v>
      </c>
      <c r="AG23" s="44">
        <v>-2.2104421076026899</v>
      </c>
      <c r="AH23" s="44">
        <v>2.4501147790339202</v>
      </c>
      <c r="AI23" s="44">
        <v>2.1539203538576501</v>
      </c>
      <c r="AK23" s="44"/>
    </row>
    <row r="24" spans="1:37" x14ac:dyDescent="0.2">
      <c r="A24" t="s">
        <v>142</v>
      </c>
      <c r="B24" t="s">
        <v>96</v>
      </c>
      <c r="C24" t="s">
        <v>28</v>
      </c>
      <c r="D24" t="s">
        <v>168</v>
      </c>
      <c r="E24" t="s">
        <v>33</v>
      </c>
      <c r="G24" s="43">
        <v>8783522</v>
      </c>
      <c r="H24" s="8">
        <v>5971910</v>
      </c>
      <c r="I24" s="50">
        <f t="shared" si="0"/>
        <v>0.6798992477049639</v>
      </c>
      <c r="J24" s="8">
        <v>14862</v>
      </c>
      <c r="L24" s="52">
        <v>0</v>
      </c>
      <c r="M24" s="44"/>
      <c r="O24" s="44">
        <v>-1.55816070996594</v>
      </c>
      <c r="P24" s="44">
        <v>-1.45666784242652</v>
      </c>
      <c r="S24" s="44">
        <v>-4.6215595587589</v>
      </c>
      <c r="T24" s="44">
        <v>2.0837250913355998</v>
      </c>
      <c r="U24" s="44">
        <v>-2.2505105135651502</v>
      </c>
      <c r="V24" s="44">
        <v>0.22173491270114801</v>
      </c>
      <c r="W24" s="44">
        <v>2.0615517278491602</v>
      </c>
      <c r="X24" s="44">
        <v>1.75828524253664</v>
      </c>
      <c r="Y24" s="44"/>
      <c r="Z24" s="44"/>
      <c r="AA24" s="44">
        <v>-4.6640668070856002</v>
      </c>
      <c r="AB24" s="44">
        <v>3.0415659629509499</v>
      </c>
      <c r="AC24" s="44" t="s">
        <v>143</v>
      </c>
      <c r="AD24" s="44">
        <v>1.6331456456846001</v>
      </c>
      <c r="AE24" s="44">
        <v>-2.1745882741806102</v>
      </c>
      <c r="AF24" s="44" t="s">
        <v>143</v>
      </c>
      <c r="AG24" s="44">
        <v>-2.1200586431787798</v>
      </c>
      <c r="AH24" s="44">
        <v>2.3718491163789301</v>
      </c>
      <c r="AI24" s="44">
        <v>2.2612607291423199</v>
      </c>
      <c r="AK24" s="44"/>
    </row>
    <row r="25" spans="1:37" x14ac:dyDescent="0.2">
      <c r="A25" t="s">
        <v>142</v>
      </c>
      <c r="B25" t="s">
        <v>99</v>
      </c>
      <c r="C25" t="s">
        <v>100</v>
      </c>
      <c r="D25" t="s">
        <v>170</v>
      </c>
      <c r="E25" t="s">
        <v>33</v>
      </c>
      <c r="G25" s="43">
        <v>12644214</v>
      </c>
      <c r="H25" s="8">
        <v>7933949</v>
      </c>
      <c r="I25" s="50">
        <f t="shared" si="0"/>
        <v>0.62747664663062486</v>
      </c>
      <c r="J25" s="8">
        <v>16547</v>
      </c>
      <c r="L25" s="52">
        <v>0</v>
      </c>
      <c r="M25" s="44"/>
      <c r="O25" s="44">
        <v>-2.3367293462041299</v>
      </c>
      <c r="P25" s="44">
        <v>-1.72826972378028</v>
      </c>
      <c r="S25" s="44">
        <v>-5.0105329788761903</v>
      </c>
      <c r="T25" s="44">
        <v>2.0649460879185999</v>
      </c>
      <c r="U25" s="44">
        <v>-2.32938909636936</v>
      </c>
      <c r="V25" s="44">
        <v>0.29521711421764502</v>
      </c>
      <c r="W25" s="44">
        <v>2.0178971183667098</v>
      </c>
      <c r="X25" s="44">
        <v>1.78444449988163</v>
      </c>
      <c r="Y25" s="44"/>
      <c r="Z25" s="44"/>
      <c r="AA25" s="44">
        <v>-4.8145622106387398</v>
      </c>
      <c r="AB25" s="44">
        <v>3.0767808120072102</v>
      </c>
      <c r="AC25" s="44" t="s">
        <v>143</v>
      </c>
      <c r="AD25" s="44">
        <v>1.56921723317675</v>
      </c>
      <c r="AE25" s="44">
        <v>-2.2488111903953101</v>
      </c>
      <c r="AF25" s="44" t="s">
        <v>143</v>
      </c>
      <c r="AG25" s="44">
        <v>-2.17680051509338</v>
      </c>
      <c r="AH25" s="44">
        <v>2.4287264361490699</v>
      </c>
      <c r="AI25" s="44">
        <v>2.2152441539994401</v>
      </c>
      <c r="AK25" s="44"/>
    </row>
    <row r="26" spans="1:37" x14ac:dyDescent="0.2">
      <c r="A26" t="s">
        <v>142</v>
      </c>
      <c r="B26" t="s">
        <v>101</v>
      </c>
      <c r="C26" t="s">
        <v>102</v>
      </c>
      <c r="D26" t="s">
        <v>171</v>
      </c>
      <c r="E26" t="s">
        <v>33</v>
      </c>
      <c r="G26" s="43">
        <v>6716748</v>
      </c>
      <c r="H26" s="8">
        <v>3533851</v>
      </c>
      <c r="I26" s="50">
        <f t="shared" si="0"/>
        <v>0.52612529158455845</v>
      </c>
      <c r="J26" s="8">
        <v>9042</v>
      </c>
      <c r="L26" s="52">
        <v>0</v>
      </c>
      <c r="M26" s="44"/>
      <c r="O26" s="44">
        <v>-1.33745642476065</v>
      </c>
      <c r="P26" s="44">
        <v>-1.3404353946857299</v>
      </c>
      <c r="S26" s="44">
        <v>-4.2340014108614099</v>
      </c>
      <c r="T26" s="44">
        <v>2.0212521778262</v>
      </c>
      <c r="U26" s="44">
        <v>-2.27594841131467</v>
      </c>
      <c r="V26" s="44">
        <v>0.18529452089415899</v>
      </c>
      <c r="W26" s="44">
        <v>1.8832840729839699</v>
      </c>
      <c r="X26" s="44">
        <v>1.78609134679633</v>
      </c>
      <c r="Y26" s="44"/>
      <c r="Z26" s="44"/>
      <c r="AA26" s="44">
        <v>-4.6653550327410702</v>
      </c>
      <c r="AB26" s="44">
        <v>3.0778865697278901</v>
      </c>
      <c r="AC26" s="44" t="s">
        <v>143</v>
      </c>
      <c r="AD26" s="44">
        <v>1.53510762715771</v>
      </c>
      <c r="AE26" s="44">
        <v>-2.13234139728391</v>
      </c>
      <c r="AF26" s="44" t="s">
        <v>143</v>
      </c>
      <c r="AG26" s="44">
        <v>-2.45258651351392</v>
      </c>
      <c r="AH26" s="44">
        <v>2.4617695323411599</v>
      </c>
      <c r="AI26" s="44">
        <v>2.1112904132483701</v>
      </c>
      <c r="AK26" s="44"/>
    </row>
    <row r="27" spans="1:37" x14ac:dyDescent="0.2">
      <c r="A27" t="s">
        <v>142</v>
      </c>
      <c r="B27" t="s">
        <v>103</v>
      </c>
      <c r="C27" t="s">
        <v>104</v>
      </c>
      <c r="D27" t="s">
        <v>172</v>
      </c>
      <c r="E27" t="s">
        <v>33</v>
      </c>
      <c r="G27" s="43">
        <v>11087402</v>
      </c>
      <c r="H27" s="8">
        <v>6090182</v>
      </c>
      <c r="I27" s="50">
        <f t="shared" si="0"/>
        <v>0.54928846270749454</v>
      </c>
      <c r="J27" s="8">
        <v>15829</v>
      </c>
      <c r="L27" s="52">
        <v>0</v>
      </c>
      <c r="M27" s="44"/>
      <c r="O27" s="44">
        <v>-2.4312244250857402</v>
      </c>
      <c r="P27" s="44">
        <v>-1.5713040128925899</v>
      </c>
      <c r="S27" s="44">
        <v>-5.0081216597186904</v>
      </c>
      <c r="T27" s="44">
        <v>2.1083270645686798</v>
      </c>
      <c r="U27" s="44">
        <v>-2.3278297792687002</v>
      </c>
      <c r="V27" s="44">
        <v>0.28075711265741099</v>
      </c>
      <c r="W27" s="44">
        <v>2.0696057125771801</v>
      </c>
      <c r="X27" s="44">
        <v>1.7660321215022401</v>
      </c>
      <c r="Y27" s="44"/>
      <c r="Z27" s="44"/>
      <c r="AA27" s="44">
        <v>-4.7800134912738903</v>
      </c>
      <c r="AB27" s="44">
        <v>3.0583102117685699</v>
      </c>
      <c r="AC27" s="44" t="s">
        <v>143</v>
      </c>
      <c r="AD27" s="44">
        <v>1.6599588620227901</v>
      </c>
      <c r="AE27" s="44">
        <v>-2.2450528631439099</v>
      </c>
      <c r="AF27" s="44" t="s">
        <v>143</v>
      </c>
      <c r="AG27" s="44">
        <v>-2.1581933395975499</v>
      </c>
      <c r="AH27" s="44">
        <v>2.35922125695333</v>
      </c>
      <c r="AI27" s="44">
        <v>2.2673334546734298</v>
      </c>
      <c r="AK27" s="44"/>
    </row>
    <row r="28" spans="1:37" x14ac:dyDescent="0.2">
      <c r="A28" t="s">
        <v>142</v>
      </c>
      <c r="B28" t="s">
        <v>105</v>
      </c>
      <c r="C28" t="s">
        <v>106</v>
      </c>
      <c r="D28" t="s">
        <v>169</v>
      </c>
      <c r="E28" t="s">
        <v>33</v>
      </c>
      <c r="G28" s="43">
        <v>10732206</v>
      </c>
      <c r="H28" s="8">
        <v>6703688</v>
      </c>
      <c r="I28" s="50">
        <f t="shared" si="0"/>
        <v>0.6246328108126139</v>
      </c>
      <c r="J28" s="8">
        <v>16420</v>
      </c>
      <c r="L28" s="52">
        <v>0</v>
      </c>
      <c r="M28" s="44"/>
      <c r="O28" s="44">
        <v>-2.6037517075133501</v>
      </c>
      <c r="P28" s="44">
        <v>-1.5532956287973001</v>
      </c>
      <c r="S28" s="44">
        <v>-5.2034046813477497</v>
      </c>
      <c r="T28" s="44">
        <v>2.0386225893219301</v>
      </c>
      <c r="U28" s="44">
        <v>-2.3240112247770202</v>
      </c>
      <c r="V28" s="44">
        <v>0.18238819857341099</v>
      </c>
      <c r="W28" s="44">
        <v>2.0461974003411898</v>
      </c>
      <c r="X28" s="44">
        <v>1.7927051034564701</v>
      </c>
      <c r="Y28" s="44"/>
      <c r="Z28" s="44"/>
      <c r="AA28" s="44">
        <v>-5.0137399735320098</v>
      </c>
      <c r="AB28" s="44">
        <v>3.0763990195626199</v>
      </c>
      <c r="AC28" s="44" t="s">
        <v>143</v>
      </c>
      <c r="AD28" s="44">
        <v>1.5743582430106</v>
      </c>
      <c r="AE28" s="44">
        <v>-2.2784355987221399</v>
      </c>
      <c r="AF28" s="44" t="s">
        <v>143</v>
      </c>
      <c r="AG28" s="44">
        <v>-2.1287410093313199</v>
      </c>
      <c r="AH28" s="44">
        <v>2.4455772479658</v>
      </c>
      <c r="AI28" s="44">
        <v>2.2264863221934901</v>
      </c>
      <c r="AK28" s="44"/>
    </row>
    <row r="29" spans="1:37" x14ac:dyDescent="0.2">
      <c r="A29" t="s">
        <v>142</v>
      </c>
      <c r="B29" t="s">
        <v>107</v>
      </c>
      <c r="C29" t="s">
        <v>108</v>
      </c>
      <c r="D29" t="s">
        <v>173</v>
      </c>
      <c r="E29" t="s">
        <v>33</v>
      </c>
      <c r="G29" s="43">
        <v>11824450</v>
      </c>
      <c r="H29" s="8">
        <v>8485439</v>
      </c>
      <c r="I29" s="50">
        <f t="shared" si="0"/>
        <v>0.7176180710307879</v>
      </c>
      <c r="J29" s="8">
        <v>24376</v>
      </c>
      <c r="L29" s="52">
        <v>0</v>
      </c>
      <c r="M29" s="44"/>
      <c r="O29" s="44">
        <v>0.43300121707699601</v>
      </c>
      <c r="P29" s="44">
        <v>-0.75712526742374398</v>
      </c>
      <c r="S29" s="44">
        <v>-1.5182636501507401</v>
      </c>
      <c r="T29" s="44">
        <v>1.7655893902230999</v>
      </c>
      <c r="U29" s="44">
        <v>-1.4287883626494899</v>
      </c>
      <c r="V29" s="44">
        <v>0.10694411729855199</v>
      </c>
      <c r="W29" s="44">
        <v>1.7581011107414</v>
      </c>
      <c r="X29" s="44">
        <v>1.41789724567183</v>
      </c>
      <c r="Y29" s="44"/>
      <c r="Z29" s="44"/>
      <c r="AA29" s="44">
        <v>-2.031457949485</v>
      </c>
      <c r="AB29" s="44">
        <v>2.6874475230141299</v>
      </c>
      <c r="AC29" s="44" t="s">
        <v>143</v>
      </c>
      <c r="AD29" s="44">
        <v>1.2937668930116899</v>
      </c>
      <c r="AE29" s="44">
        <v>-1.1467358261865901</v>
      </c>
      <c r="AF29" s="44" t="s">
        <v>143</v>
      </c>
      <c r="AG29" s="44">
        <v>-1.9065482899133399</v>
      </c>
      <c r="AH29" s="44">
        <v>2.0610818070953498</v>
      </c>
      <c r="AI29" s="44">
        <v>1.92860398913469</v>
      </c>
      <c r="AK29" s="44"/>
    </row>
    <row r="30" spans="1:37" x14ac:dyDescent="0.2">
      <c r="A30" t="s">
        <v>142</v>
      </c>
      <c r="B30" t="s">
        <v>109</v>
      </c>
      <c r="C30" t="s">
        <v>110</v>
      </c>
      <c r="D30" t="s">
        <v>174</v>
      </c>
      <c r="E30" t="s">
        <v>33</v>
      </c>
      <c r="G30" s="43">
        <v>11451468</v>
      </c>
      <c r="H30" s="8">
        <v>6839931</v>
      </c>
      <c r="I30" s="50">
        <f t="shared" si="0"/>
        <v>0.5972973072098704</v>
      </c>
      <c r="J30" s="8">
        <v>18277</v>
      </c>
      <c r="L30" s="52">
        <v>0</v>
      </c>
      <c r="M30" s="44"/>
      <c r="O30" s="44">
        <v>-2.4856749052401299</v>
      </c>
      <c r="P30" s="44">
        <v>-1.62101673786916</v>
      </c>
      <c r="S30" s="44">
        <v>-5.22255977611663</v>
      </c>
      <c r="T30" s="44">
        <v>2.08763008514787</v>
      </c>
      <c r="U30" s="44">
        <v>-2.3618096638796202</v>
      </c>
      <c r="V30" s="44">
        <v>0.30200503888043601</v>
      </c>
      <c r="W30" s="44">
        <v>2.0081214765164099</v>
      </c>
      <c r="X30" s="44">
        <v>1.78640145323233</v>
      </c>
      <c r="Y30" s="44"/>
      <c r="Z30" s="44"/>
      <c r="AA30" s="44">
        <v>-4.9860414003175899</v>
      </c>
      <c r="AB30" s="44">
        <v>3.0800836954933</v>
      </c>
      <c r="AC30" s="44" t="s">
        <v>143</v>
      </c>
      <c r="AD30" s="44">
        <v>1.5979474492341801</v>
      </c>
      <c r="AE30" s="44">
        <v>-2.2842978276066699</v>
      </c>
      <c r="AF30" s="44" t="s">
        <v>143</v>
      </c>
      <c r="AG30" s="44">
        <v>-2.0288749548779599</v>
      </c>
      <c r="AH30" s="44">
        <v>2.41961322876094</v>
      </c>
      <c r="AI30" s="44">
        <v>2.22598414275001</v>
      </c>
      <c r="AK30" s="44"/>
    </row>
    <row r="31" spans="1:37" x14ac:dyDescent="0.2">
      <c r="A31" t="s">
        <v>142</v>
      </c>
      <c r="B31" t="s">
        <v>111</v>
      </c>
      <c r="C31" t="s">
        <v>112</v>
      </c>
      <c r="D31" t="s">
        <v>175</v>
      </c>
      <c r="E31" t="s">
        <v>33</v>
      </c>
      <c r="G31" s="43">
        <v>12812864</v>
      </c>
      <c r="H31" s="8">
        <v>8372408</v>
      </c>
      <c r="I31" s="50">
        <f t="shared" si="0"/>
        <v>0.65343767014150778</v>
      </c>
      <c r="J31" s="8">
        <v>23652</v>
      </c>
      <c r="L31" s="52">
        <v>0</v>
      </c>
      <c r="M31" s="44"/>
      <c r="O31" s="44">
        <v>-2.7366858766552999</v>
      </c>
      <c r="P31" s="44">
        <v>-1.8559567040546301</v>
      </c>
      <c r="S31" s="44">
        <v>-5.2569077835214202</v>
      </c>
      <c r="T31" s="44">
        <v>2.1019297681735098</v>
      </c>
      <c r="U31" s="44">
        <v>-2.32318368884461</v>
      </c>
      <c r="V31" s="44">
        <v>0.284358150488976</v>
      </c>
      <c r="W31" s="44">
        <v>2.0689066129751201</v>
      </c>
      <c r="X31" s="44">
        <v>1.7726697738855199</v>
      </c>
      <c r="Y31" s="44"/>
      <c r="Z31" s="44"/>
      <c r="AA31" s="44">
        <v>-5.1289364018658299</v>
      </c>
      <c r="AB31" s="44">
        <v>3.0512796829875102</v>
      </c>
      <c r="AC31" s="44" t="s">
        <v>143</v>
      </c>
      <c r="AD31" s="44">
        <v>1.61924162270217</v>
      </c>
      <c r="AE31" s="44">
        <v>-2.2411290097183501</v>
      </c>
      <c r="AF31" s="44" t="s">
        <v>143</v>
      </c>
      <c r="AG31" s="44">
        <v>-2.0514229665956099</v>
      </c>
      <c r="AH31" s="44">
        <v>2.4051620912137399</v>
      </c>
      <c r="AI31" s="44">
        <v>2.28466699645994</v>
      </c>
      <c r="AK31" s="44"/>
    </row>
    <row r="32" spans="1:37" x14ac:dyDescent="0.2">
      <c r="A32" t="s">
        <v>142</v>
      </c>
      <c r="B32" t="s">
        <v>113</v>
      </c>
      <c r="C32" t="s">
        <v>114</v>
      </c>
      <c r="D32" t="s">
        <v>176</v>
      </c>
      <c r="E32" t="s">
        <v>33</v>
      </c>
      <c r="G32" s="43">
        <v>7489392</v>
      </c>
      <c r="H32" s="8">
        <v>5310913</v>
      </c>
      <c r="I32" s="50">
        <f t="shared" si="0"/>
        <v>0.70912471933636267</v>
      </c>
      <c r="J32" s="8">
        <v>8175</v>
      </c>
      <c r="L32" s="52">
        <v>0</v>
      </c>
      <c r="M32" s="44"/>
      <c r="O32" s="44">
        <v>-1.89390304240039</v>
      </c>
      <c r="P32" s="44">
        <v>-1.86008728456837</v>
      </c>
      <c r="S32" s="44">
        <v>-5.0671366389971304</v>
      </c>
      <c r="T32" s="44">
        <v>1.9794414308516699</v>
      </c>
      <c r="U32" s="44">
        <v>-2.4006317102771999</v>
      </c>
      <c r="V32" s="44">
        <v>8.7359520757226097E-2</v>
      </c>
      <c r="W32" s="44">
        <v>1.83438229035946</v>
      </c>
      <c r="X32" s="44">
        <v>1.83613768608868</v>
      </c>
      <c r="Y32" s="44"/>
      <c r="Z32" s="44"/>
      <c r="AA32" s="44">
        <v>-4.9213112966752099</v>
      </c>
      <c r="AB32" s="44">
        <v>3.14708406538784</v>
      </c>
      <c r="AC32" s="44" t="s">
        <v>143</v>
      </c>
      <c r="AD32" s="44">
        <v>1.44833650703373</v>
      </c>
      <c r="AE32" s="44">
        <v>-2.3574266350890798</v>
      </c>
      <c r="AF32" s="44" t="s">
        <v>143</v>
      </c>
      <c r="AG32" s="44">
        <v>-2.3272361354817699</v>
      </c>
      <c r="AH32" s="44">
        <v>2.5178842770982901</v>
      </c>
      <c r="AI32" s="44">
        <v>2.0718991598978098</v>
      </c>
      <c r="AK32" s="44"/>
    </row>
    <row r="33" spans="1:37" x14ac:dyDescent="0.2">
      <c r="A33" t="s">
        <v>142</v>
      </c>
      <c r="B33" t="s">
        <v>115</v>
      </c>
      <c r="C33" t="s">
        <v>116</v>
      </c>
      <c r="D33" t="s">
        <v>177</v>
      </c>
      <c r="E33" t="s">
        <v>33</v>
      </c>
      <c r="G33" s="43">
        <v>11845264</v>
      </c>
      <c r="H33" s="8">
        <v>8215703</v>
      </c>
      <c r="I33" s="50">
        <f t="shared" si="0"/>
        <v>0.69358547010855987</v>
      </c>
      <c r="J33" s="8">
        <v>21881</v>
      </c>
      <c r="L33" s="52">
        <v>0</v>
      </c>
      <c r="M33" s="44"/>
      <c r="O33" s="44">
        <v>-2.5283765443486499</v>
      </c>
      <c r="P33" s="44">
        <v>-1.5667900724955901</v>
      </c>
      <c r="S33" s="44">
        <v>-5.06729483238</v>
      </c>
      <c r="T33" s="44">
        <v>2.1272269596313</v>
      </c>
      <c r="U33" s="44">
        <v>-2.23030738960736</v>
      </c>
      <c r="V33" s="44">
        <v>0.39008880460837703</v>
      </c>
      <c r="W33" s="44">
        <v>2.1116041239110399</v>
      </c>
      <c r="X33" s="44">
        <v>1.7471129271881101</v>
      </c>
      <c r="Y33" s="44"/>
      <c r="Z33" s="44"/>
      <c r="AA33" s="44">
        <v>-4.9269019450977796</v>
      </c>
      <c r="AB33" s="44">
        <v>3.0244674124498498</v>
      </c>
      <c r="AC33" s="44" t="s">
        <v>143</v>
      </c>
      <c r="AD33" s="44">
        <v>1.6251736026243</v>
      </c>
      <c r="AE33" s="44">
        <v>-2.124927243413</v>
      </c>
      <c r="AF33" s="44" t="s">
        <v>143</v>
      </c>
      <c r="AG33" s="44">
        <v>-2.0559865785455198</v>
      </c>
      <c r="AH33" s="44">
        <v>2.3210849417328898</v>
      </c>
      <c r="AI33" s="44">
        <v>2.3390326083618298</v>
      </c>
      <c r="AK33" s="44"/>
    </row>
    <row r="34" spans="1:37" x14ac:dyDescent="0.2">
      <c r="A34" t="s">
        <v>142</v>
      </c>
      <c r="B34" t="s">
        <v>117</v>
      </c>
      <c r="C34" t="s">
        <v>118</v>
      </c>
      <c r="D34" t="s">
        <v>169</v>
      </c>
      <c r="E34" t="s">
        <v>33</v>
      </c>
      <c r="G34" s="43">
        <v>13104948</v>
      </c>
      <c r="H34" s="8">
        <v>8837929</v>
      </c>
      <c r="I34" s="50">
        <f t="shared" si="0"/>
        <v>0.67439634251124081</v>
      </c>
      <c r="J34" s="8">
        <v>22928</v>
      </c>
      <c r="L34" s="52">
        <v>0</v>
      </c>
      <c r="M34" s="44"/>
      <c r="O34" s="44">
        <v>-2.7477674351261001</v>
      </c>
      <c r="P34" s="44">
        <v>-1.7134420303720299</v>
      </c>
      <c r="S34" s="44">
        <v>-5.2804542605632401</v>
      </c>
      <c r="T34" s="44">
        <v>2.0720021349943201</v>
      </c>
      <c r="U34" s="44">
        <v>-2.3788286056639398</v>
      </c>
      <c r="V34" s="44">
        <v>0.22616749525805399</v>
      </c>
      <c r="W34" s="44">
        <v>2.0230902172187299</v>
      </c>
      <c r="X34" s="44">
        <v>1.79196123696052</v>
      </c>
      <c r="Y34" s="44"/>
      <c r="Z34" s="44"/>
      <c r="AA34" s="44">
        <v>-5.1344270656573903</v>
      </c>
      <c r="AB34" s="44">
        <v>3.08703574129001</v>
      </c>
      <c r="AC34" s="44" t="s">
        <v>143</v>
      </c>
      <c r="AD34" s="44">
        <v>1.5726755316669601</v>
      </c>
      <c r="AE34" s="44">
        <v>-2.3023633463553401</v>
      </c>
      <c r="AF34" s="44" t="s">
        <v>143</v>
      </c>
      <c r="AG34" s="44">
        <v>-2.25196192435327</v>
      </c>
      <c r="AH34" s="44">
        <v>2.4341251338287</v>
      </c>
      <c r="AI34" s="44">
        <v>2.23621693418972</v>
      </c>
      <c r="AK34" s="44"/>
    </row>
    <row r="35" spans="1:37" x14ac:dyDescent="0.2">
      <c r="A35" t="s">
        <v>142</v>
      </c>
      <c r="B35" t="s">
        <v>119</v>
      </c>
      <c r="C35" t="s">
        <v>120</v>
      </c>
      <c r="D35" t="s">
        <v>178</v>
      </c>
      <c r="E35" t="s">
        <v>33</v>
      </c>
      <c r="G35" s="43">
        <v>11937184</v>
      </c>
      <c r="H35" s="8">
        <v>7262883</v>
      </c>
      <c r="I35" s="50">
        <f t="shared" si="0"/>
        <v>0.60842515286687382</v>
      </c>
      <c r="J35" s="8">
        <v>19062</v>
      </c>
      <c r="L35" s="52">
        <v>0</v>
      </c>
      <c r="M35" s="44"/>
      <c r="O35" s="44">
        <v>0.16353533557217501</v>
      </c>
      <c r="P35" s="44">
        <v>-0.97809521233334695</v>
      </c>
      <c r="S35" s="44">
        <v>-1.9065682950151299</v>
      </c>
      <c r="T35" s="44">
        <v>1.8162547290967199</v>
      </c>
      <c r="U35" s="44">
        <v>-1.34469279301768</v>
      </c>
      <c r="V35" s="44">
        <v>0.17764817420177101</v>
      </c>
      <c r="W35" s="44">
        <v>1.7273038061869701</v>
      </c>
      <c r="X35" s="44">
        <v>1.4992160448691501</v>
      </c>
      <c r="Y35" s="44"/>
      <c r="Z35" s="44"/>
      <c r="AA35" s="44">
        <v>-3.19969341638823</v>
      </c>
      <c r="AB35" s="44">
        <v>2.78288872155971</v>
      </c>
      <c r="AC35" s="44" t="s">
        <v>143</v>
      </c>
      <c r="AD35" s="44">
        <v>1.3349919944597799</v>
      </c>
      <c r="AE35" s="44">
        <v>-1.0939229574387399</v>
      </c>
      <c r="AF35" s="44" t="s">
        <v>143</v>
      </c>
      <c r="AG35" s="44">
        <v>-1.78607392412927</v>
      </c>
      <c r="AH35" s="44">
        <v>2.1410983053156998</v>
      </c>
      <c r="AI35" s="44">
        <v>1.93191299171797</v>
      </c>
      <c r="AK35" s="44"/>
    </row>
    <row r="36" spans="1:37" x14ac:dyDescent="0.2">
      <c r="A36" t="s">
        <v>142</v>
      </c>
      <c r="B36" t="s">
        <v>123</v>
      </c>
      <c r="C36" t="s">
        <v>124</v>
      </c>
      <c r="D36" t="s">
        <v>180</v>
      </c>
      <c r="E36" t="s">
        <v>33</v>
      </c>
      <c r="G36" s="43">
        <v>14747718</v>
      </c>
      <c r="H36" s="8">
        <v>9108937</v>
      </c>
      <c r="I36" s="50">
        <f t="shared" si="0"/>
        <v>0.61765060872468536</v>
      </c>
      <c r="J36" s="8">
        <v>24623</v>
      </c>
      <c r="L36" s="52">
        <v>0</v>
      </c>
      <c r="M36" s="44"/>
      <c r="O36" s="44">
        <v>-1.6613283213523</v>
      </c>
      <c r="P36" s="44">
        <v>-1.61412948112307</v>
      </c>
      <c r="S36" s="44">
        <v>-3.9299880891215402</v>
      </c>
      <c r="T36" s="44">
        <v>2.0719244293619998</v>
      </c>
      <c r="U36" s="44">
        <v>-2.2921314749919302</v>
      </c>
      <c r="V36" s="44">
        <v>0.316964819486866</v>
      </c>
      <c r="W36" s="44">
        <v>1.99667765412968</v>
      </c>
      <c r="X36" s="44">
        <v>1.74549038421083</v>
      </c>
      <c r="Y36" s="44"/>
      <c r="Z36" s="44"/>
      <c r="AA36" s="44">
        <v>-4.0366118805342603</v>
      </c>
      <c r="AB36" s="44">
        <v>3.03861089615443</v>
      </c>
      <c r="AC36" s="44" t="s">
        <v>143</v>
      </c>
      <c r="AD36" s="44">
        <v>1.5904137024604501</v>
      </c>
      <c r="AE36" s="44">
        <v>-2.1425786172558001</v>
      </c>
      <c r="AF36" s="44" t="s">
        <v>143</v>
      </c>
      <c r="AG36" s="44">
        <v>-2.1243607593145701</v>
      </c>
      <c r="AH36" s="44">
        <v>2.3739956698262801</v>
      </c>
      <c r="AI36" s="44">
        <v>2.2136956266805199</v>
      </c>
      <c r="AK36" s="44"/>
    </row>
    <row r="37" spans="1:37" x14ac:dyDescent="0.2">
      <c r="A37" t="s">
        <v>142</v>
      </c>
      <c r="B37" t="s">
        <v>127</v>
      </c>
      <c r="C37" t="s">
        <v>128</v>
      </c>
      <c r="D37" t="s">
        <v>172</v>
      </c>
      <c r="E37" t="s">
        <v>33</v>
      </c>
      <c r="G37" s="43">
        <v>11274286</v>
      </c>
      <c r="H37" s="8">
        <v>7103975</v>
      </c>
      <c r="I37" s="50">
        <f t="shared" si="0"/>
        <v>0.63010420349457164</v>
      </c>
      <c r="J37" s="8">
        <v>17150</v>
      </c>
      <c r="L37" s="52">
        <v>0</v>
      </c>
      <c r="M37" s="44"/>
      <c r="O37" s="44">
        <v>-1.88330186839861</v>
      </c>
      <c r="P37" s="44">
        <v>-1.5245256355236001</v>
      </c>
      <c r="S37" s="44">
        <v>-4.4736940109288703</v>
      </c>
      <c r="T37" s="44">
        <v>2.0442699213876199</v>
      </c>
      <c r="U37" s="44">
        <v>-2.2722628474230202</v>
      </c>
      <c r="V37" s="44">
        <v>0.25870428888918101</v>
      </c>
      <c r="W37" s="44">
        <v>1.99781774320765</v>
      </c>
      <c r="X37" s="44">
        <v>1.77375437969433</v>
      </c>
      <c r="Y37" s="44"/>
      <c r="Z37" s="44"/>
      <c r="AA37" s="44">
        <v>-4.6568033176180101</v>
      </c>
      <c r="AB37" s="44">
        <v>3.0744301277635899</v>
      </c>
      <c r="AC37" s="44" t="s">
        <v>143</v>
      </c>
      <c r="AD37" s="44">
        <v>1.5309372198511899</v>
      </c>
      <c r="AE37" s="44">
        <v>-2.1703784571750702</v>
      </c>
      <c r="AF37" s="44" t="s">
        <v>143</v>
      </c>
      <c r="AG37" s="44">
        <v>-2.1622638299754899</v>
      </c>
      <c r="AH37" s="44">
        <v>2.4333991942976101</v>
      </c>
      <c r="AI37" s="44">
        <v>2.1753330550949599</v>
      </c>
      <c r="AK37" s="44"/>
    </row>
    <row r="38" spans="1:37" x14ac:dyDescent="0.2">
      <c r="A38" t="s">
        <v>142</v>
      </c>
      <c r="B38" t="s">
        <v>133</v>
      </c>
      <c r="C38" t="s">
        <v>134</v>
      </c>
      <c r="D38" t="s">
        <v>183</v>
      </c>
      <c r="E38" t="s">
        <v>33</v>
      </c>
      <c r="G38" s="43">
        <v>12722372</v>
      </c>
      <c r="H38" s="8">
        <v>9550420</v>
      </c>
      <c r="I38" s="50">
        <f t="shared" si="0"/>
        <v>0.75067919724403598</v>
      </c>
      <c r="J38" s="8">
        <v>20533</v>
      </c>
      <c r="L38" s="52">
        <v>0</v>
      </c>
      <c r="M38" s="44"/>
      <c r="O38" s="44">
        <v>-1.53571130565006</v>
      </c>
      <c r="P38" s="44">
        <v>-8.4451287538364506E-2</v>
      </c>
      <c r="S38" s="44">
        <v>-3.9268185399156601</v>
      </c>
      <c r="T38" s="44">
        <v>2.0403314298307902</v>
      </c>
      <c r="U38" s="44">
        <v>-2.1042665205943298</v>
      </c>
      <c r="V38" s="44">
        <v>2.0607386134849</v>
      </c>
      <c r="W38" s="44">
        <v>2.03821944401761</v>
      </c>
      <c r="X38" s="44">
        <v>1.6878251120298899</v>
      </c>
      <c r="Y38" s="44"/>
      <c r="Z38" s="44"/>
      <c r="AA38" s="44">
        <v>-4.4356712675755201</v>
      </c>
      <c r="AB38" s="44">
        <v>2.94533782104982</v>
      </c>
      <c r="AC38" s="44" t="s">
        <v>143</v>
      </c>
      <c r="AD38" s="44">
        <v>1.5267344021498801</v>
      </c>
      <c r="AE38" s="44">
        <v>-1.95985223151837</v>
      </c>
      <c r="AF38" s="44" t="s">
        <v>143</v>
      </c>
      <c r="AG38" s="44">
        <v>0.61733291861107598</v>
      </c>
      <c r="AH38" s="44">
        <v>2.2366731797434598</v>
      </c>
      <c r="AI38" s="44">
        <v>2.2695435934870698</v>
      </c>
      <c r="AK38" s="44"/>
    </row>
    <row r="39" spans="1:37" x14ac:dyDescent="0.2">
      <c r="A39" t="s">
        <v>142</v>
      </c>
      <c r="B39" t="s">
        <v>135</v>
      </c>
      <c r="C39" t="s">
        <v>29</v>
      </c>
      <c r="D39" t="s">
        <v>175</v>
      </c>
      <c r="E39" t="s">
        <v>33</v>
      </c>
      <c r="G39" s="43">
        <v>12568658</v>
      </c>
      <c r="H39" s="8">
        <v>5891844</v>
      </c>
      <c r="I39" s="50">
        <f t="shared" si="0"/>
        <v>0.46877272020608723</v>
      </c>
      <c r="J39" s="8">
        <v>13245</v>
      </c>
      <c r="L39" s="52">
        <v>0</v>
      </c>
      <c r="M39" s="44"/>
      <c r="O39" s="44">
        <v>-0.78688162749452795</v>
      </c>
      <c r="P39" s="44">
        <v>-1.2090781666485</v>
      </c>
      <c r="S39" s="44">
        <v>-3.0498559104957601</v>
      </c>
      <c r="T39" s="44">
        <v>2.00404703304274</v>
      </c>
      <c r="U39" s="44">
        <v>-1.7470859340868801</v>
      </c>
      <c r="V39" s="44">
        <v>0.37265386763428299</v>
      </c>
      <c r="W39" s="44">
        <v>1.9360090927018401</v>
      </c>
      <c r="X39" s="44">
        <v>1.6552171294726299</v>
      </c>
      <c r="Y39" s="44"/>
      <c r="Z39" s="44"/>
      <c r="AA39" s="44">
        <v>-3.45974897836266</v>
      </c>
      <c r="AB39" s="44">
        <v>2.9139159461608899</v>
      </c>
      <c r="AC39" s="44" t="s">
        <v>143</v>
      </c>
      <c r="AD39" s="44">
        <v>1.60679922346134</v>
      </c>
      <c r="AE39" s="44">
        <v>-1.68312903634524</v>
      </c>
      <c r="AF39" s="44" t="s">
        <v>143</v>
      </c>
      <c r="AG39" s="44">
        <v>-1.94356092741537</v>
      </c>
      <c r="AH39" s="44">
        <v>2.2654049185267899</v>
      </c>
      <c r="AI39" s="44">
        <v>2.1459896345234002</v>
      </c>
      <c r="AK39" s="44"/>
    </row>
    <row r="40" spans="1:37" x14ac:dyDescent="0.2">
      <c r="A40" t="s">
        <v>142</v>
      </c>
      <c r="B40" t="s">
        <v>58</v>
      </c>
      <c r="C40" t="s">
        <v>59</v>
      </c>
      <c r="D40" t="s">
        <v>150</v>
      </c>
      <c r="E40" t="s">
        <v>33</v>
      </c>
      <c r="G40" s="43">
        <v>12315356</v>
      </c>
      <c r="H40" s="8">
        <v>6708681</v>
      </c>
      <c r="I40" s="50">
        <f t="shared" si="0"/>
        <v>0.54474113456403539</v>
      </c>
      <c r="J40" s="9">
        <v>18167</v>
      </c>
      <c r="L40" s="52">
        <v>0</v>
      </c>
      <c r="O40" s="44">
        <v>-2.6544382442208101</v>
      </c>
      <c r="P40" s="44">
        <v>-1.7436392081941099</v>
      </c>
      <c r="S40" s="44">
        <v>-5.0461489002717803</v>
      </c>
      <c r="T40" s="44">
        <v>2.08254132174077</v>
      </c>
      <c r="U40" s="44">
        <v>-2.3088066896505999</v>
      </c>
      <c r="V40" s="44">
        <v>0.208984188799793</v>
      </c>
      <c r="W40" s="44">
        <v>2.0282488729769401</v>
      </c>
      <c r="X40" s="44">
        <v>1.77866459389423</v>
      </c>
      <c r="Y40" s="44"/>
      <c r="Z40" s="44"/>
      <c r="AA40" s="44">
        <v>-4.84742211031912</v>
      </c>
      <c r="AB40" s="44">
        <v>3.06365690176747</v>
      </c>
      <c r="AC40" s="44" t="s">
        <v>143</v>
      </c>
      <c r="AD40" s="44">
        <v>1.6330225474375999</v>
      </c>
      <c r="AE40" s="44">
        <v>-2.2806430899159502</v>
      </c>
      <c r="AF40" s="44" t="s">
        <v>143</v>
      </c>
      <c r="AG40" s="44">
        <v>-2.1168152644430802</v>
      </c>
      <c r="AH40" s="44">
        <v>2.4281572503412701</v>
      </c>
      <c r="AI40" s="44">
        <v>2.22986812130722</v>
      </c>
      <c r="AJ40" s="11"/>
    </row>
    <row r="41" spans="1:37" x14ac:dyDescent="0.2">
      <c r="A41" t="s">
        <v>142</v>
      </c>
      <c r="B41" t="s">
        <v>74</v>
      </c>
      <c r="C41" t="s">
        <v>75</v>
      </c>
      <c r="D41" t="s">
        <v>158</v>
      </c>
      <c r="E41" t="s">
        <v>33</v>
      </c>
      <c r="G41" s="43">
        <v>9844996</v>
      </c>
      <c r="H41" s="8">
        <v>5669644</v>
      </c>
      <c r="I41" s="50">
        <f t="shared" si="0"/>
        <v>0.57589093992521678</v>
      </c>
      <c r="J41" s="8">
        <v>13393</v>
      </c>
      <c r="L41" s="52">
        <v>0</v>
      </c>
      <c r="O41" s="44">
        <v>-2.4000196286672302</v>
      </c>
      <c r="P41" s="44">
        <v>-1.6025331506999101</v>
      </c>
      <c r="S41" s="44">
        <v>-5.3942710363344997</v>
      </c>
      <c r="T41" s="44">
        <v>2.0370857988071598</v>
      </c>
      <c r="U41" s="44">
        <v>-2.4377570718037198</v>
      </c>
      <c r="V41" s="44">
        <v>0.196636273491272</v>
      </c>
      <c r="W41" s="44">
        <v>1.90351719808672</v>
      </c>
      <c r="X41" s="44">
        <v>1.8218217770763101</v>
      </c>
      <c r="Y41" s="44"/>
      <c r="Z41" s="44"/>
      <c r="AA41" s="44">
        <v>-5.1421001707982903</v>
      </c>
      <c r="AB41" s="44">
        <v>3.13261554770324</v>
      </c>
      <c r="AC41" s="44" t="s">
        <v>143</v>
      </c>
      <c r="AD41" s="44">
        <v>1.55976064511903</v>
      </c>
      <c r="AE41" s="44">
        <v>-2.3892164046354099</v>
      </c>
      <c r="AF41" s="44" t="s">
        <v>143</v>
      </c>
      <c r="AG41" s="44">
        <v>-2.2126236264392198</v>
      </c>
      <c r="AH41" s="44">
        <v>2.51208818614584</v>
      </c>
      <c r="AI41" s="44">
        <v>2.0789180505962701</v>
      </c>
    </row>
    <row r="42" spans="1:37" x14ac:dyDescent="0.2">
      <c r="A42" t="s">
        <v>142</v>
      </c>
      <c r="B42" t="s">
        <v>78</v>
      </c>
      <c r="C42" t="s">
        <v>79</v>
      </c>
      <c r="D42" t="s">
        <v>160</v>
      </c>
      <c r="E42" t="s">
        <v>33</v>
      </c>
      <c r="G42" s="43">
        <v>12426926</v>
      </c>
      <c r="H42" s="8">
        <v>8425716</v>
      </c>
      <c r="I42" s="50">
        <f t="shared" si="0"/>
        <v>0.67802093615106418</v>
      </c>
      <c r="J42" s="8">
        <v>355</v>
      </c>
      <c r="L42" s="52">
        <v>0</v>
      </c>
      <c r="O42" s="44">
        <v>-1.9489770292791799</v>
      </c>
      <c r="P42" s="44">
        <v>-0.55708107921505501</v>
      </c>
      <c r="S42" s="44">
        <v>-4.0143081391259097</v>
      </c>
      <c r="T42" s="44">
        <v>1.96990237762417</v>
      </c>
      <c r="U42" s="44">
        <v>-2.01192524864627</v>
      </c>
      <c r="V42" s="44">
        <v>0.28709255350486701</v>
      </c>
      <c r="W42" s="44">
        <v>2.01362594757415</v>
      </c>
      <c r="X42" s="44">
        <v>1.7496957360357701</v>
      </c>
      <c r="Y42" s="44"/>
      <c r="Z42" s="44"/>
      <c r="AA42" s="44">
        <v>-3.71292382067629</v>
      </c>
      <c r="AB42" s="44">
        <v>2.7208550402726099</v>
      </c>
      <c r="AC42" s="44" t="s">
        <v>143</v>
      </c>
      <c r="AD42" s="44">
        <v>1.75367130924121</v>
      </c>
      <c r="AE42" s="44">
        <v>-1.3310369928330399</v>
      </c>
      <c r="AF42" s="44" t="s">
        <v>143</v>
      </c>
      <c r="AG42" s="44">
        <v>-0.763189707282939</v>
      </c>
      <c r="AH42" s="44">
        <v>2.07089899872601</v>
      </c>
      <c r="AI42" s="44">
        <v>2.2369213675171999</v>
      </c>
    </row>
    <row r="43" spans="1:37" x14ac:dyDescent="0.2">
      <c r="A43" t="s">
        <v>142</v>
      </c>
      <c r="B43" t="s">
        <v>92</v>
      </c>
      <c r="C43" t="s">
        <v>93</v>
      </c>
      <c r="D43" t="s">
        <v>167</v>
      </c>
      <c r="E43" t="s">
        <v>33</v>
      </c>
      <c r="G43" s="43">
        <v>10614242</v>
      </c>
      <c r="H43" s="8">
        <v>5734944</v>
      </c>
      <c r="I43" s="50">
        <f t="shared" si="0"/>
        <v>0.54030650516541834</v>
      </c>
      <c r="J43" s="8">
        <v>13886</v>
      </c>
      <c r="L43" s="52">
        <v>0</v>
      </c>
      <c r="O43" s="44">
        <v>-2.4763456956513399</v>
      </c>
      <c r="P43" s="44">
        <v>-1.6700511838243</v>
      </c>
      <c r="S43" s="44">
        <v>-5.1348820477012396</v>
      </c>
      <c r="T43" s="44">
        <v>2.0599308069296201</v>
      </c>
      <c r="U43" s="44">
        <v>-2.3606064168478098</v>
      </c>
      <c r="V43" s="44">
        <v>0.22877254969754701</v>
      </c>
      <c r="W43" s="44">
        <v>2.03136402174492</v>
      </c>
      <c r="X43" s="44">
        <v>1.7898886610342299</v>
      </c>
      <c r="Y43" s="44"/>
      <c r="Z43" s="44"/>
      <c r="AA43" s="44">
        <v>-4.9084158778694498</v>
      </c>
      <c r="AB43" s="44">
        <v>3.0687681679242602</v>
      </c>
      <c r="AC43" s="44" t="s">
        <v>143</v>
      </c>
      <c r="AD43" s="44">
        <v>1.56034608380891</v>
      </c>
      <c r="AE43" s="44">
        <v>-2.2601704605998498</v>
      </c>
      <c r="AF43" s="44" t="s">
        <v>143</v>
      </c>
      <c r="AG43" s="44">
        <v>-2.14378722685918</v>
      </c>
      <c r="AH43" s="44">
        <v>2.4458229594610499</v>
      </c>
      <c r="AI43" s="44">
        <v>2.23846788113037</v>
      </c>
    </row>
    <row r="44" spans="1:37" x14ac:dyDescent="0.2">
      <c r="A44" t="s">
        <v>142</v>
      </c>
      <c r="B44" t="s">
        <v>121</v>
      </c>
      <c r="C44" t="s">
        <v>122</v>
      </c>
      <c r="D44" t="s">
        <v>179</v>
      </c>
      <c r="E44" t="s">
        <v>33</v>
      </c>
      <c r="G44" s="43">
        <v>12824292</v>
      </c>
      <c r="H44" s="8">
        <v>9727897</v>
      </c>
      <c r="I44" s="50">
        <f t="shared" si="0"/>
        <v>0.75855236296865358</v>
      </c>
      <c r="J44" s="8">
        <v>18047</v>
      </c>
      <c r="L44" s="52">
        <v>0</v>
      </c>
      <c r="O44" s="44">
        <v>-0.247597404585677</v>
      </c>
      <c r="P44" s="44">
        <v>-0.62190284321761102</v>
      </c>
      <c r="S44" s="44">
        <v>-2.3472649299153399</v>
      </c>
      <c r="T44" s="44">
        <v>2.33069911417964</v>
      </c>
      <c r="U44" s="44">
        <v>-0.693865897907471</v>
      </c>
      <c r="V44" s="44">
        <v>0.16144622783958401</v>
      </c>
      <c r="W44" s="44">
        <v>1.57944351493985</v>
      </c>
      <c r="X44" s="44">
        <v>1.26923277962752</v>
      </c>
      <c r="Y44" s="44"/>
      <c r="Z44" s="44"/>
      <c r="AA44" s="44">
        <v>-2.8955064951212401</v>
      </c>
      <c r="AB44" s="44">
        <v>2.5352153114220002</v>
      </c>
      <c r="AC44" s="44" t="s">
        <v>143</v>
      </c>
      <c r="AD44" s="44">
        <v>2.1165236938573102</v>
      </c>
      <c r="AE44" s="44">
        <v>-0.99466065468532305</v>
      </c>
      <c r="AF44" s="44" t="s">
        <v>143</v>
      </c>
      <c r="AG44" s="44">
        <v>-0.85680764121775299</v>
      </c>
      <c r="AH44" s="44">
        <v>1.83846303980376</v>
      </c>
      <c r="AI44" s="44">
        <v>1.77215598690682</v>
      </c>
    </row>
    <row r="45" spans="1:37" x14ac:dyDescent="0.2">
      <c r="A45" t="s">
        <v>142</v>
      </c>
      <c r="B45" t="s">
        <v>129</v>
      </c>
      <c r="C45" t="s">
        <v>130</v>
      </c>
      <c r="D45" t="s">
        <v>181</v>
      </c>
      <c r="E45" t="s">
        <v>33</v>
      </c>
      <c r="G45" s="43">
        <v>13405454</v>
      </c>
      <c r="H45" s="8">
        <v>9370363</v>
      </c>
      <c r="I45" s="50">
        <f t="shared" si="0"/>
        <v>0.6989963189609244</v>
      </c>
      <c r="J45" s="8">
        <v>24092</v>
      </c>
      <c r="L45" s="52">
        <v>0</v>
      </c>
      <c r="O45" s="44">
        <v>-1.5838117982195401</v>
      </c>
      <c r="P45" s="44">
        <v>0.23751597143421799</v>
      </c>
      <c r="S45" s="44">
        <v>-3.90692457453228</v>
      </c>
      <c r="T45" s="44">
        <v>2.0539678398006398</v>
      </c>
      <c r="U45" s="44">
        <v>-1.9676269021786501</v>
      </c>
      <c r="V45" s="44">
        <v>1.87738295329022</v>
      </c>
      <c r="W45" s="44">
        <v>2.0599811148984002</v>
      </c>
      <c r="X45" s="44">
        <v>1.6739130767508901</v>
      </c>
      <c r="Y45" s="44"/>
      <c r="Z45" s="44"/>
      <c r="AA45" s="44">
        <v>-4.3774985385597596</v>
      </c>
      <c r="AB45" s="44">
        <v>2.95289562091659</v>
      </c>
      <c r="AC45" s="44" t="s">
        <v>143</v>
      </c>
      <c r="AD45" s="44">
        <v>1.5496344586109301</v>
      </c>
      <c r="AE45" s="44">
        <v>-1.9588495945296001</v>
      </c>
      <c r="AF45" s="44" t="s">
        <v>143</v>
      </c>
      <c r="AG45" s="44">
        <v>0.53378441424710799</v>
      </c>
      <c r="AH45" s="44">
        <v>2.2440807124969999</v>
      </c>
      <c r="AI45" s="44">
        <v>2.24028160597635</v>
      </c>
    </row>
    <row r="46" spans="1:37" x14ac:dyDescent="0.2">
      <c r="A46" t="s">
        <v>142</v>
      </c>
      <c r="B46" t="s">
        <v>131</v>
      </c>
      <c r="C46" t="s">
        <v>132</v>
      </c>
      <c r="D46" t="s">
        <v>182</v>
      </c>
      <c r="E46" t="s">
        <v>33</v>
      </c>
      <c r="G46" s="43">
        <v>13291558</v>
      </c>
      <c r="H46" s="8">
        <v>8723239</v>
      </c>
      <c r="I46" s="50">
        <f t="shared" si="0"/>
        <v>0.65629920886625936</v>
      </c>
      <c r="J46" s="8">
        <v>19258</v>
      </c>
      <c r="L46" s="52">
        <v>0</v>
      </c>
      <c r="O46" s="44">
        <v>-0.70183640944117398</v>
      </c>
      <c r="P46" s="44">
        <v>-0.95625988746041202</v>
      </c>
      <c r="S46" s="44">
        <v>-2.9202651983692101</v>
      </c>
      <c r="T46" s="44">
        <v>1.94565165907997</v>
      </c>
      <c r="U46" s="44">
        <v>-1.7707379601345801</v>
      </c>
      <c r="V46" s="44">
        <v>0.20689319770447701</v>
      </c>
      <c r="W46" s="44">
        <v>1.8927846072764101</v>
      </c>
      <c r="X46" s="44">
        <v>1.66880261006529</v>
      </c>
      <c r="Y46" s="44"/>
      <c r="Z46" s="44"/>
      <c r="AA46" s="44">
        <v>-3.5480057627943</v>
      </c>
      <c r="AB46" s="44">
        <v>2.9603005170701602</v>
      </c>
      <c r="AC46" s="44" t="s">
        <v>143</v>
      </c>
      <c r="AD46" s="44">
        <v>1.4498211637396501</v>
      </c>
      <c r="AE46" s="44">
        <v>-1.65955993619277</v>
      </c>
      <c r="AF46" s="44" t="s">
        <v>143</v>
      </c>
      <c r="AG46" s="44">
        <v>-2.1473331986159998</v>
      </c>
      <c r="AH46" s="44">
        <v>2.3115622624054</v>
      </c>
      <c r="AI46" s="44">
        <v>2.08197034990524</v>
      </c>
    </row>
    <row r="47" spans="1:37" x14ac:dyDescent="0.2">
      <c r="H47" s="43"/>
      <c r="O47" s="44"/>
      <c r="P47" s="44"/>
    </row>
    <row r="48" spans="1:37" x14ac:dyDescent="0.2">
      <c r="O48" s="44"/>
      <c r="P48" s="44"/>
    </row>
    <row r="49" spans="15:16" x14ac:dyDescent="0.2">
      <c r="O49" s="44"/>
      <c r="P49" s="44"/>
    </row>
    <row r="50" spans="15:16" x14ac:dyDescent="0.2">
      <c r="O50" s="44"/>
      <c r="P50" s="44"/>
    </row>
    <row r="51" spans="15:16" x14ac:dyDescent="0.2">
      <c r="O51" s="44"/>
      <c r="P51" s="44"/>
    </row>
    <row r="52" spans="15:16" x14ac:dyDescent="0.2">
      <c r="O52" s="44"/>
      <c r="P52" s="44"/>
    </row>
    <row r="53" spans="15:16" x14ac:dyDescent="0.2">
      <c r="O53" s="44"/>
      <c r="P53" s="44"/>
    </row>
    <row r="54" spans="15:16" x14ac:dyDescent="0.2">
      <c r="O54" s="44"/>
      <c r="P54" s="44"/>
    </row>
    <row r="55" spans="15:16" x14ac:dyDescent="0.2">
      <c r="O55" s="44"/>
      <c r="P55" s="44"/>
    </row>
    <row r="56" spans="15:16" x14ac:dyDescent="0.2">
      <c r="O56" s="44"/>
      <c r="P56" s="44"/>
    </row>
    <row r="57" spans="15:16" x14ac:dyDescent="0.2">
      <c r="O57" s="44"/>
      <c r="P57" s="44"/>
    </row>
    <row r="58" spans="15:16" x14ac:dyDescent="0.2">
      <c r="O58" s="44"/>
      <c r="P58" s="44"/>
    </row>
    <row r="59" spans="15:16" x14ac:dyDescent="0.2">
      <c r="O59" s="44"/>
      <c r="P59" s="44"/>
    </row>
    <row r="60" spans="15:16" x14ac:dyDescent="0.2">
      <c r="O60" s="44"/>
      <c r="P60" s="44"/>
    </row>
    <row r="61" spans="15:16" x14ac:dyDescent="0.2">
      <c r="O61" s="44"/>
      <c r="P61" s="44"/>
    </row>
    <row r="62" spans="15:16" x14ac:dyDescent="0.2">
      <c r="O62" s="44"/>
      <c r="P62" s="44"/>
    </row>
    <row r="63" spans="15:16" x14ac:dyDescent="0.2">
      <c r="O63" s="44"/>
      <c r="P63" s="44"/>
    </row>
    <row r="64" spans="15:16" x14ac:dyDescent="0.2">
      <c r="O64" s="44"/>
      <c r="P64" s="44"/>
    </row>
    <row r="65" spans="15:16" x14ac:dyDescent="0.2">
      <c r="O65" s="44"/>
      <c r="P65" s="44"/>
    </row>
    <row r="66" spans="15:16" x14ac:dyDescent="0.2">
      <c r="O66" s="44"/>
      <c r="P66" s="44"/>
    </row>
    <row r="67" spans="15:16" x14ac:dyDescent="0.2">
      <c r="O67" s="44"/>
      <c r="P67" s="44"/>
    </row>
    <row r="68" spans="15:16" x14ac:dyDescent="0.2">
      <c r="O68" s="44"/>
      <c r="P68" s="44"/>
    </row>
    <row r="69" spans="15:16" x14ac:dyDescent="0.2">
      <c r="O69" s="44"/>
      <c r="P69" s="44"/>
    </row>
    <row r="70" spans="15:16" x14ac:dyDescent="0.2">
      <c r="O70" s="44"/>
      <c r="P70" s="44"/>
    </row>
    <row r="71" spans="15:16" x14ac:dyDescent="0.2">
      <c r="O71" s="44"/>
      <c r="P71" s="44"/>
    </row>
    <row r="72" spans="15:16" x14ac:dyDescent="0.2">
      <c r="O72" s="44"/>
    </row>
  </sheetData>
  <sortState xmlns:xlrd2="http://schemas.microsoft.com/office/spreadsheetml/2017/richdata2" ref="F51:G90">
    <sortCondition ref="F51"/>
  </sortState>
  <conditionalFormatting sqref="I2:I46">
    <cfRule type="cellIs" dxfId="0" priority="1" operator="lessThan">
      <formula>0.5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ProjectStats</vt:lpstr>
      <vt:lpstr>SampleStats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Lai</dc:creator>
  <cp:lastModifiedBy>Microsoft Office User</cp:lastModifiedBy>
  <dcterms:created xsi:type="dcterms:W3CDTF">2020-04-24T14:19:36Z</dcterms:created>
  <dcterms:modified xsi:type="dcterms:W3CDTF">2020-09-01T13:21:17Z</dcterms:modified>
</cp:coreProperties>
</file>