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-Marie Waldvogel\Dropbox\Chiro-Projekt\manuscripts\µ+TEs+Temperature\submission to GenomeResearch\revision1\"/>
    </mc:Choice>
  </mc:AlternateContent>
  <xr:revisionPtr revIDLastSave="0" documentId="13_ncr:1_{45011319-D7DF-4862-8BDA-53D64C88ADD0}" xr6:coauthVersionLast="36" xr6:coauthVersionMax="45" xr10:uidLastSave="{00000000-0000-0000-0000-000000000000}"/>
  <bookViews>
    <workbookView xWindow="9435" yWindow="-13620" windowWidth="24240" windowHeight="13140" tabRatio="749" xr2:uid="{00000000-000D-0000-FFFF-FFFF00000000}"/>
  </bookViews>
  <sheets>
    <sheet name="legend" sheetId="11" r:id="rId1"/>
    <sheet name="mutation rates" sheetId="7" r:id="rId2"/>
    <sheet name="mutator lines" sheetId="8" r:id="rId3"/>
    <sheet name="12C" sheetId="1" r:id="rId4"/>
    <sheet name="14C" sheetId="2" r:id="rId5"/>
    <sheet name="17C" sheetId="3" r:id="rId6"/>
    <sheet name="20C" sheetId="4" r:id="rId7"/>
    <sheet name="23C_nonmutators" sheetId="5" r:id="rId8"/>
    <sheet name="26C" sheetId="6" r:id="rId9"/>
  </sheets>
  <calcPr calcId="191029"/>
</workbook>
</file>

<file path=xl/calcChain.xml><?xml version="1.0" encoding="utf-8"?>
<calcChain xmlns="http://schemas.openxmlformats.org/spreadsheetml/2006/main">
  <c r="N52" i="7" l="1"/>
  <c r="M7" i="8"/>
  <c r="O57" i="7" l="1"/>
  <c r="M30" i="7" l="1"/>
  <c r="M31" i="7"/>
  <c r="M32" i="7"/>
  <c r="M33" i="7"/>
  <c r="M34" i="7"/>
  <c r="M35" i="7"/>
  <c r="M36" i="7"/>
  <c r="M37" i="7"/>
  <c r="M38" i="7"/>
  <c r="M39" i="7"/>
  <c r="Q30" i="7"/>
  <c r="L30" i="7"/>
  <c r="K6" i="4" l="1"/>
  <c r="K2" i="4"/>
  <c r="K5" i="4"/>
  <c r="K2" i="2"/>
  <c r="K2" i="6"/>
  <c r="F66" i="7"/>
  <c r="K6" i="6"/>
  <c r="K5" i="6"/>
  <c r="K6" i="2"/>
  <c r="K5" i="2"/>
  <c r="K6" i="5"/>
  <c r="K5" i="5"/>
  <c r="K6" i="3"/>
  <c r="K5" i="3"/>
  <c r="K6" i="1"/>
  <c r="K5" i="1"/>
  <c r="M6" i="8"/>
  <c r="M5" i="8"/>
  <c r="M4" i="8"/>
  <c r="F3" i="7" l="1"/>
  <c r="F15" i="7"/>
  <c r="F20" i="7"/>
  <c r="F30" i="7"/>
  <c r="F41" i="7"/>
  <c r="F52" i="7"/>
  <c r="F60" i="7"/>
  <c r="O3" i="8" l="1"/>
  <c r="P3" i="8"/>
  <c r="Q3" i="8"/>
  <c r="N3" i="8"/>
  <c r="G52" i="7"/>
  <c r="H52" i="7"/>
  <c r="I52" i="7"/>
  <c r="J52" i="7"/>
  <c r="K52" i="7"/>
  <c r="L52" i="7"/>
  <c r="M52" i="7"/>
  <c r="M50" i="7" l="1"/>
  <c r="L50" i="7"/>
  <c r="K50" i="7"/>
  <c r="F50" i="7"/>
  <c r="J50" i="7" s="1"/>
  <c r="M49" i="7"/>
  <c r="L49" i="7"/>
  <c r="K49" i="7"/>
  <c r="F49" i="7"/>
  <c r="J49" i="7" s="1"/>
  <c r="M48" i="7"/>
  <c r="L48" i="7"/>
  <c r="K48" i="7"/>
  <c r="F48" i="7"/>
  <c r="J48" i="7" s="1"/>
  <c r="J5" i="8"/>
  <c r="K5" i="8"/>
  <c r="L5" i="8"/>
  <c r="J6" i="8"/>
  <c r="K6" i="8"/>
  <c r="L6" i="8"/>
  <c r="K4" i="8"/>
  <c r="L4" i="8"/>
  <c r="J4" i="8"/>
  <c r="E5" i="8"/>
  <c r="I5" i="8" s="1"/>
  <c r="E6" i="8"/>
  <c r="I6" i="8" s="1"/>
  <c r="E4" i="8"/>
  <c r="I4" i="8" s="1"/>
  <c r="H53" i="7" l="1"/>
  <c r="L53" i="7" s="1"/>
  <c r="I53" i="7"/>
  <c r="M53" i="7" s="1"/>
  <c r="H54" i="7"/>
  <c r="L54" i="7" s="1"/>
  <c r="I54" i="7"/>
  <c r="M54" i="7" s="1"/>
  <c r="H55" i="7"/>
  <c r="L55" i="7" s="1"/>
  <c r="I55" i="7"/>
  <c r="M55" i="7" s="1"/>
  <c r="H56" i="7"/>
  <c r="L56" i="7" s="1"/>
  <c r="I56" i="7"/>
  <c r="M56" i="7" s="1"/>
  <c r="H57" i="7"/>
  <c r="L57" i="7" s="1"/>
  <c r="I57" i="7"/>
  <c r="M57" i="7" s="1"/>
  <c r="H58" i="7"/>
  <c r="L58" i="7" s="1"/>
  <c r="I58" i="7"/>
  <c r="M58" i="7" s="1"/>
  <c r="H59" i="7"/>
  <c r="L59" i="7" s="1"/>
  <c r="I59" i="7"/>
  <c r="M59" i="7" s="1"/>
  <c r="H60" i="7"/>
  <c r="L60" i="7" s="1"/>
  <c r="I60" i="7"/>
  <c r="M60" i="7" s="1"/>
  <c r="H61" i="7"/>
  <c r="L61" i="7" s="1"/>
  <c r="I61" i="7"/>
  <c r="M61" i="7" s="1"/>
  <c r="H62" i="7"/>
  <c r="L62" i="7" s="1"/>
  <c r="I62" i="7"/>
  <c r="M62" i="7" s="1"/>
  <c r="H63" i="7"/>
  <c r="L63" i="7" s="1"/>
  <c r="I63" i="7"/>
  <c r="M63" i="7" s="1"/>
  <c r="H64" i="7"/>
  <c r="L64" i="7" s="1"/>
  <c r="I64" i="7"/>
  <c r="M64" i="7" s="1"/>
  <c r="H65" i="7"/>
  <c r="L65" i="7" s="1"/>
  <c r="I65" i="7"/>
  <c r="M65" i="7" s="1"/>
  <c r="G53" i="7"/>
  <c r="K53" i="7" s="1"/>
  <c r="G54" i="7"/>
  <c r="K54" i="7" s="1"/>
  <c r="G55" i="7"/>
  <c r="K55" i="7" s="1"/>
  <c r="G56" i="7"/>
  <c r="K56" i="7" s="1"/>
  <c r="G57" i="7"/>
  <c r="K57" i="7" s="1"/>
  <c r="G58" i="7"/>
  <c r="K58" i="7" s="1"/>
  <c r="G59" i="7"/>
  <c r="K59" i="7" s="1"/>
  <c r="G60" i="7"/>
  <c r="K60" i="7" s="1"/>
  <c r="G61" i="7"/>
  <c r="K61" i="7" s="1"/>
  <c r="G62" i="7"/>
  <c r="K62" i="7" s="1"/>
  <c r="G63" i="7"/>
  <c r="K63" i="7" s="1"/>
  <c r="G64" i="7"/>
  <c r="K64" i="7" s="1"/>
  <c r="G65" i="7"/>
  <c r="K65" i="7" s="1"/>
  <c r="F53" i="7"/>
  <c r="J53" i="7" s="1"/>
  <c r="F54" i="7"/>
  <c r="J54" i="7" s="1"/>
  <c r="F55" i="7"/>
  <c r="J55" i="7" s="1"/>
  <c r="F56" i="7"/>
  <c r="J56" i="7" s="1"/>
  <c r="F57" i="7"/>
  <c r="J57" i="7" s="1"/>
  <c r="F58" i="7"/>
  <c r="J58" i="7" s="1"/>
  <c r="F59" i="7"/>
  <c r="J59" i="7" s="1"/>
  <c r="J60" i="7"/>
  <c r="F61" i="7"/>
  <c r="J61" i="7" s="1"/>
  <c r="F62" i="7"/>
  <c r="J62" i="7" s="1"/>
  <c r="F63" i="7"/>
  <c r="J63" i="7" s="1"/>
  <c r="F64" i="7"/>
  <c r="J64" i="7" s="1"/>
  <c r="F65" i="7"/>
  <c r="J65" i="7" s="1"/>
  <c r="H41" i="7"/>
  <c r="L41" i="7" s="1"/>
  <c r="I41" i="7"/>
  <c r="M41" i="7" s="1"/>
  <c r="H42" i="7"/>
  <c r="L42" i="7" s="1"/>
  <c r="I42" i="7"/>
  <c r="M42" i="7" s="1"/>
  <c r="H43" i="7"/>
  <c r="L43" i="7" s="1"/>
  <c r="I43" i="7"/>
  <c r="M43" i="7" s="1"/>
  <c r="H44" i="7"/>
  <c r="L44" i="7" s="1"/>
  <c r="I44" i="7"/>
  <c r="M44" i="7" s="1"/>
  <c r="H45" i="7"/>
  <c r="L45" i="7" s="1"/>
  <c r="I45" i="7"/>
  <c r="M45" i="7" s="1"/>
  <c r="H46" i="7"/>
  <c r="L46" i="7" s="1"/>
  <c r="I46" i="7"/>
  <c r="M46" i="7" s="1"/>
  <c r="H47" i="7"/>
  <c r="L47" i="7" s="1"/>
  <c r="I47" i="7"/>
  <c r="M47" i="7" s="1"/>
  <c r="G42" i="7"/>
  <c r="K42" i="7" s="1"/>
  <c r="G43" i="7"/>
  <c r="K43" i="7" s="1"/>
  <c r="G44" i="7"/>
  <c r="K44" i="7" s="1"/>
  <c r="G45" i="7"/>
  <c r="K45" i="7" s="1"/>
  <c r="G46" i="7"/>
  <c r="K46" i="7" s="1"/>
  <c r="G47" i="7"/>
  <c r="K47" i="7" s="1"/>
  <c r="G41" i="7"/>
  <c r="K41" i="7" s="1"/>
  <c r="F42" i="7"/>
  <c r="J42" i="7" s="1"/>
  <c r="F43" i="7"/>
  <c r="J43" i="7" s="1"/>
  <c r="F44" i="7"/>
  <c r="J44" i="7" s="1"/>
  <c r="F45" i="7"/>
  <c r="J45" i="7" s="1"/>
  <c r="F46" i="7"/>
  <c r="J46" i="7" s="1"/>
  <c r="F47" i="7"/>
  <c r="J47" i="7" s="1"/>
  <c r="J41" i="7"/>
  <c r="H30" i="7"/>
  <c r="I30" i="7"/>
  <c r="H31" i="7"/>
  <c r="L31" i="7" s="1"/>
  <c r="I31" i="7"/>
  <c r="H32" i="7"/>
  <c r="L32" i="7" s="1"/>
  <c r="I32" i="7"/>
  <c r="H33" i="7"/>
  <c r="L33" i="7" s="1"/>
  <c r="I33" i="7"/>
  <c r="H34" i="7"/>
  <c r="L34" i="7" s="1"/>
  <c r="I34" i="7"/>
  <c r="H35" i="7"/>
  <c r="L35" i="7" s="1"/>
  <c r="I35" i="7"/>
  <c r="H36" i="7"/>
  <c r="L36" i="7" s="1"/>
  <c r="I36" i="7"/>
  <c r="H37" i="7"/>
  <c r="L37" i="7" s="1"/>
  <c r="I37" i="7"/>
  <c r="H38" i="7"/>
  <c r="L38" i="7" s="1"/>
  <c r="I38" i="7"/>
  <c r="H39" i="7"/>
  <c r="L39" i="7" s="1"/>
  <c r="I39" i="7"/>
  <c r="G31" i="7"/>
  <c r="K31" i="7" s="1"/>
  <c r="G32" i="7"/>
  <c r="K32" i="7" s="1"/>
  <c r="G33" i="7"/>
  <c r="K33" i="7" s="1"/>
  <c r="G34" i="7"/>
  <c r="K34" i="7" s="1"/>
  <c r="G35" i="7"/>
  <c r="K35" i="7" s="1"/>
  <c r="G36" i="7"/>
  <c r="K36" i="7" s="1"/>
  <c r="G37" i="7"/>
  <c r="K37" i="7" s="1"/>
  <c r="G38" i="7"/>
  <c r="K38" i="7" s="1"/>
  <c r="G39" i="7"/>
  <c r="K39" i="7" s="1"/>
  <c r="G30" i="7"/>
  <c r="K30" i="7" s="1"/>
  <c r="F31" i="7"/>
  <c r="J31" i="7" s="1"/>
  <c r="F32" i="7"/>
  <c r="J32" i="7" s="1"/>
  <c r="F33" i="7"/>
  <c r="J33" i="7" s="1"/>
  <c r="F34" i="7"/>
  <c r="J34" i="7" s="1"/>
  <c r="F35" i="7"/>
  <c r="J35" i="7" s="1"/>
  <c r="F36" i="7"/>
  <c r="J36" i="7" s="1"/>
  <c r="F37" i="7"/>
  <c r="J37" i="7" s="1"/>
  <c r="F38" i="7"/>
  <c r="J38" i="7" s="1"/>
  <c r="F39" i="7"/>
  <c r="J39" i="7" s="1"/>
  <c r="J30" i="7"/>
  <c r="I20" i="7"/>
  <c r="M20" i="7" s="1"/>
  <c r="G21" i="7"/>
  <c r="K21" i="7" s="1"/>
  <c r="H21" i="7"/>
  <c r="L21" i="7" s="1"/>
  <c r="I21" i="7"/>
  <c r="M21" i="7" s="1"/>
  <c r="G22" i="7"/>
  <c r="K22" i="7" s="1"/>
  <c r="H22" i="7"/>
  <c r="L22" i="7" s="1"/>
  <c r="I22" i="7"/>
  <c r="M22" i="7" s="1"/>
  <c r="G23" i="7"/>
  <c r="K23" i="7" s="1"/>
  <c r="H23" i="7"/>
  <c r="L23" i="7" s="1"/>
  <c r="I23" i="7"/>
  <c r="M23" i="7" s="1"/>
  <c r="G24" i="7"/>
  <c r="K24" i="7" s="1"/>
  <c r="H24" i="7"/>
  <c r="L24" i="7" s="1"/>
  <c r="I24" i="7"/>
  <c r="M24" i="7" s="1"/>
  <c r="G25" i="7"/>
  <c r="K25" i="7" s="1"/>
  <c r="H25" i="7"/>
  <c r="L25" i="7" s="1"/>
  <c r="I25" i="7"/>
  <c r="M25" i="7" s="1"/>
  <c r="G26" i="7"/>
  <c r="K26" i="7" s="1"/>
  <c r="H26" i="7"/>
  <c r="L26" i="7" s="1"/>
  <c r="I26" i="7"/>
  <c r="M26" i="7" s="1"/>
  <c r="G27" i="7"/>
  <c r="K27" i="7" s="1"/>
  <c r="H27" i="7"/>
  <c r="L27" i="7" s="1"/>
  <c r="I27" i="7"/>
  <c r="M27" i="7" s="1"/>
  <c r="G28" i="7"/>
  <c r="K28" i="7" s="1"/>
  <c r="H28" i="7"/>
  <c r="L28" i="7" s="1"/>
  <c r="I28" i="7"/>
  <c r="M28" i="7" s="1"/>
  <c r="H20" i="7"/>
  <c r="L20" i="7" s="1"/>
  <c r="G20" i="7"/>
  <c r="K20" i="7" s="1"/>
  <c r="F21" i="7"/>
  <c r="J21" i="7" s="1"/>
  <c r="F22" i="7"/>
  <c r="J22" i="7" s="1"/>
  <c r="F23" i="7"/>
  <c r="J23" i="7" s="1"/>
  <c r="F24" i="7"/>
  <c r="J24" i="7" s="1"/>
  <c r="F25" i="7"/>
  <c r="J25" i="7" s="1"/>
  <c r="F26" i="7"/>
  <c r="J26" i="7" s="1"/>
  <c r="F27" i="7"/>
  <c r="J27" i="7" s="1"/>
  <c r="F28" i="7"/>
  <c r="J28" i="7" s="1"/>
  <c r="J20" i="7"/>
  <c r="G15" i="7"/>
  <c r="K15" i="7" s="1"/>
  <c r="H15" i="7"/>
  <c r="L15" i="7" s="1"/>
  <c r="I15" i="7"/>
  <c r="M15" i="7" s="1"/>
  <c r="G16" i="7"/>
  <c r="K16" i="7" s="1"/>
  <c r="H16" i="7"/>
  <c r="L16" i="7" s="1"/>
  <c r="I16" i="7"/>
  <c r="M16" i="7" s="1"/>
  <c r="G17" i="7"/>
  <c r="K17" i="7" s="1"/>
  <c r="H17" i="7"/>
  <c r="L17" i="7" s="1"/>
  <c r="I17" i="7"/>
  <c r="M17" i="7" s="1"/>
  <c r="G18" i="7"/>
  <c r="K18" i="7" s="1"/>
  <c r="H18" i="7"/>
  <c r="L18" i="7" s="1"/>
  <c r="I18" i="7"/>
  <c r="M18" i="7" s="1"/>
  <c r="H14" i="7"/>
  <c r="L14" i="7" s="1"/>
  <c r="I14" i="7"/>
  <c r="M14" i="7" s="1"/>
  <c r="G14" i="7"/>
  <c r="K14" i="7" s="1"/>
  <c r="J15" i="7"/>
  <c r="F16" i="7"/>
  <c r="J16" i="7" s="1"/>
  <c r="F17" i="7"/>
  <c r="J17" i="7" s="1"/>
  <c r="F18" i="7"/>
  <c r="J18" i="7" s="1"/>
  <c r="F14" i="7"/>
  <c r="J14" i="7" s="1"/>
  <c r="I4" i="7"/>
  <c r="M4" i="7" s="1"/>
  <c r="I5" i="7"/>
  <c r="M5" i="7" s="1"/>
  <c r="I6" i="7"/>
  <c r="M6" i="7" s="1"/>
  <c r="I7" i="7"/>
  <c r="M7" i="7" s="1"/>
  <c r="I8" i="7"/>
  <c r="M8" i="7" s="1"/>
  <c r="I9" i="7"/>
  <c r="M9" i="7" s="1"/>
  <c r="I10" i="7"/>
  <c r="M10" i="7" s="1"/>
  <c r="I11" i="7"/>
  <c r="M11" i="7" s="1"/>
  <c r="I12" i="7"/>
  <c r="M12" i="7" s="1"/>
  <c r="I3" i="7"/>
  <c r="M3" i="7" s="1"/>
  <c r="H3" i="7"/>
  <c r="L3" i="7" s="1"/>
  <c r="H4" i="7"/>
  <c r="L4" i="7" s="1"/>
  <c r="H5" i="7"/>
  <c r="L5" i="7" s="1"/>
  <c r="H6" i="7"/>
  <c r="L6" i="7" s="1"/>
  <c r="H7" i="7"/>
  <c r="L7" i="7" s="1"/>
  <c r="H8" i="7"/>
  <c r="L8" i="7" s="1"/>
  <c r="H9" i="7"/>
  <c r="L9" i="7" s="1"/>
  <c r="H10" i="7"/>
  <c r="L10" i="7" s="1"/>
  <c r="H11" i="7"/>
  <c r="L11" i="7" s="1"/>
  <c r="H12" i="7"/>
  <c r="L12" i="7" s="1"/>
  <c r="G3" i="7"/>
  <c r="K3" i="7" s="1"/>
  <c r="G4" i="7"/>
  <c r="K4" i="7" s="1"/>
  <c r="G5" i="7"/>
  <c r="K5" i="7" s="1"/>
  <c r="G6" i="7"/>
  <c r="K6" i="7" s="1"/>
  <c r="G7" i="7"/>
  <c r="K7" i="7" s="1"/>
  <c r="G8" i="7"/>
  <c r="K8" i="7" s="1"/>
  <c r="G9" i="7"/>
  <c r="K9" i="7" s="1"/>
  <c r="G10" i="7"/>
  <c r="K10" i="7" s="1"/>
  <c r="G11" i="7"/>
  <c r="K11" i="7" s="1"/>
  <c r="G12" i="7"/>
  <c r="K12" i="7" s="1"/>
  <c r="F7" i="7"/>
  <c r="J7" i="7" s="1"/>
  <c r="F4" i="7"/>
  <c r="J4" i="7" s="1"/>
  <c r="F5" i="7"/>
  <c r="J5" i="7" s="1"/>
  <c r="F6" i="7"/>
  <c r="J6" i="7" s="1"/>
  <c r="F8" i="7"/>
  <c r="J8" i="7" s="1"/>
  <c r="F9" i="7"/>
  <c r="J9" i="7" s="1"/>
  <c r="F10" i="7"/>
  <c r="J10" i="7" s="1"/>
  <c r="F11" i="7"/>
  <c r="J11" i="7" s="1"/>
  <c r="F12" i="7"/>
  <c r="J12" i="7" s="1"/>
  <c r="J3" i="7"/>
  <c r="Q14" i="7" l="1"/>
  <c r="O52" i="7"/>
  <c r="Q52" i="7"/>
  <c r="P52" i="7"/>
  <c r="O14" i="7"/>
  <c r="P14" i="7"/>
  <c r="N14" i="7"/>
  <c r="M3" i="8" s="1"/>
  <c r="O20" i="7"/>
  <c r="P3" i="7"/>
  <c r="P20" i="7"/>
  <c r="Q20" i="7"/>
  <c r="P30" i="7"/>
  <c r="O41" i="7"/>
  <c r="P41" i="7"/>
  <c r="N3" i="7"/>
  <c r="N20" i="7"/>
  <c r="N30" i="7"/>
  <c r="N41" i="7"/>
  <c r="O30" i="7"/>
  <c r="Q41" i="7"/>
  <c r="Q3" i="7"/>
  <c r="O3" i="7"/>
  <c r="K3" i="6" l="1"/>
  <c r="K4" i="6"/>
  <c r="K3" i="4" l="1"/>
  <c r="K4" i="4"/>
  <c r="K3" i="5" l="1"/>
  <c r="K4" i="5"/>
  <c r="K2" i="5"/>
  <c r="K3" i="3" l="1"/>
  <c r="K4" i="3"/>
  <c r="K2" i="3"/>
  <c r="K3" i="2"/>
  <c r="K4" i="2"/>
  <c r="K3" i="1"/>
  <c r="K4" i="1"/>
  <c r="K2" i="1"/>
</calcChain>
</file>

<file path=xl/sharedStrings.xml><?xml version="1.0" encoding="utf-8"?>
<sst xmlns="http://schemas.openxmlformats.org/spreadsheetml/2006/main" count="2049" uniqueCount="349">
  <si>
    <t>Crip3.0_scaffold31</t>
  </si>
  <si>
    <t>deletion</t>
  </si>
  <si>
    <t>CT</t>
  </si>
  <si>
    <t>C</t>
  </si>
  <si>
    <t>CT/C</t>
  </si>
  <si>
    <t>Crip3.0_scaffold620</t>
  </si>
  <si>
    <t>T</t>
  </si>
  <si>
    <t>C/T</t>
  </si>
  <si>
    <t>Crip3.0_scaffold624</t>
  </si>
  <si>
    <t>T/C</t>
  </si>
  <si>
    <t>Crip3.0_scaffold649</t>
  </si>
  <si>
    <t>insertion</t>
  </si>
  <si>
    <t>A</t>
  </si>
  <si>
    <t>A/AG</t>
  </si>
  <si>
    <t>Crip3.0_scaffold741</t>
  </si>
  <si>
    <t>T/A</t>
  </si>
  <si>
    <t>Crip3.0_scaffold118</t>
  </si>
  <si>
    <t>G</t>
  </si>
  <si>
    <t>A/G</t>
  </si>
  <si>
    <t>Crip3.0_scaffold183</t>
  </si>
  <si>
    <t>Crip3.0_scaffold622</t>
  </si>
  <si>
    <t>Crip3.0_scaffold699</t>
  </si>
  <si>
    <t>CA</t>
  </si>
  <si>
    <t>CA/C</t>
  </si>
  <si>
    <t>Crip3.0_scaffold91</t>
  </si>
  <si>
    <t>Crip3.0_scaffold393</t>
  </si>
  <si>
    <t>C/CT</t>
  </si>
  <si>
    <t>method</t>
  </si>
  <si>
    <t>statistical</t>
  </si>
  <si>
    <t>Crip3.0_scaffold16</t>
  </si>
  <si>
    <t>F1</t>
  </si>
  <si>
    <t>AA-&gt;AG</t>
  </si>
  <si>
    <t>Crip3.0_scaffold171</t>
  </si>
  <si>
    <t>TT-&gt;CT</t>
  </si>
  <si>
    <t>Crip3.0_scaffold112</t>
  </si>
  <si>
    <t>F10</t>
  </si>
  <si>
    <t>Crip3.0_scaffold127</t>
  </si>
  <si>
    <t>CC-&gt;AC</t>
  </si>
  <si>
    <t>Crip3.0_scaffold152</t>
  </si>
  <si>
    <t>Crip3.0_scaffold272</t>
  </si>
  <si>
    <t>TT-&gt;AT</t>
  </si>
  <si>
    <t>Crip3.0_scaffold286</t>
  </si>
  <si>
    <t>F3</t>
  </si>
  <si>
    <t>Crip3.0_scaffold418</t>
  </si>
  <si>
    <t>CG-&gt;AC</t>
  </si>
  <si>
    <t>Crip3.0_scaffold346</t>
  </si>
  <si>
    <t>F5</t>
  </si>
  <si>
    <t>CC-&gt;CT</t>
  </si>
  <si>
    <t>Crip3.0_scaffold512</t>
  </si>
  <si>
    <t>Crip3.0_scaffold237</t>
  </si>
  <si>
    <t>F7</t>
  </si>
  <si>
    <t>Crip3.0_scaffold33</t>
  </si>
  <si>
    <t>GG-&gt;AG</t>
  </si>
  <si>
    <t>Crip3.0_scaffold541</t>
  </si>
  <si>
    <t>Crip3.0_scaffold168</t>
  </si>
  <si>
    <t>F8</t>
  </si>
  <si>
    <t>AA-&gt;AT</t>
  </si>
  <si>
    <t>CC-&gt;CG</t>
  </si>
  <si>
    <t>Crip3.0_scaffold35</t>
  </si>
  <si>
    <t>F9</t>
  </si>
  <si>
    <t>Crip3.0_scaffold479</t>
  </si>
  <si>
    <t>probabilistic</t>
  </si>
  <si>
    <t>SNM</t>
  </si>
  <si>
    <t>F6</t>
  </si>
  <si>
    <t>scaffold</t>
  </si>
  <si>
    <t>position</t>
  </si>
  <si>
    <t>mutation type</t>
  </si>
  <si>
    <t>sample</t>
  </si>
  <si>
    <t>ref allel</t>
  </si>
  <si>
    <t>mutation</t>
  </si>
  <si>
    <t>coverage</t>
  </si>
  <si>
    <t>counts</t>
  </si>
  <si>
    <t>Crip3.0_scaffold156</t>
  </si>
  <si>
    <t>B1</t>
  </si>
  <si>
    <t>B8</t>
  </si>
  <si>
    <t>A/AT</t>
  </si>
  <si>
    <t>Crip3.0_scaffold108</t>
  </si>
  <si>
    <t>GG-&gt;AA</t>
  </si>
  <si>
    <t>Crip3.0_scaffold11</t>
  </si>
  <si>
    <t>Crip3.0_scaffold110</t>
  </si>
  <si>
    <t>CC-&gt;TT</t>
  </si>
  <si>
    <t>Crip3.0_scaffold132</t>
  </si>
  <si>
    <t>B6</t>
  </si>
  <si>
    <t>GG-&gt;TT</t>
  </si>
  <si>
    <t>Crip3.0_scaffold148</t>
  </si>
  <si>
    <t>TT-&gt;GG</t>
  </si>
  <si>
    <t>Crip3.0_scaffold149</t>
  </si>
  <si>
    <t>AA-&gt;TT</t>
  </si>
  <si>
    <t>AA-&gt;GG</t>
  </si>
  <si>
    <t>Crip3.0_scaffold170</t>
  </si>
  <si>
    <t>Crip3.0_scaffold227</t>
  </si>
  <si>
    <t>Crip3.0_scaffold278</t>
  </si>
  <si>
    <t>TT-&gt;CC</t>
  </si>
  <si>
    <t>Crip3.0_scaffold279</t>
  </si>
  <si>
    <t>Crip3.0_scaffold298</t>
  </si>
  <si>
    <t>TT-&gt;AA</t>
  </si>
  <si>
    <t>Crip3.0_scaffold360</t>
  </si>
  <si>
    <t>Crip3.0_scaffold372</t>
  </si>
  <si>
    <t>Crip3.0_scaffold376</t>
  </si>
  <si>
    <t>Crip3.0_scaffold426</t>
  </si>
  <si>
    <t>Crip3.0_scaffold460</t>
  </si>
  <si>
    <t>AA-&gt;CC</t>
  </si>
  <si>
    <t>CT-&gt;AC</t>
  </si>
  <si>
    <t>Crip3.0_scaffold506</t>
  </si>
  <si>
    <t>Crip3.0_scaffold518</t>
  </si>
  <si>
    <t>Crip3.0_scaffold546</t>
  </si>
  <si>
    <t>Crip3.0_scaffold547</t>
  </si>
  <si>
    <t>Crip3.0_scaffold548</t>
  </si>
  <si>
    <t>Crip3.0_scaffold552</t>
  </si>
  <si>
    <t>GG-&gt;CC</t>
  </si>
  <si>
    <t>Crip3.0_scaffold554</t>
  </si>
  <si>
    <t>Crip3.0_scaffold607</t>
  </si>
  <si>
    <t>Crip3.0_scaffold609</t>
  </si>
  <si>
    <t>Crip3.0_scaffold61</t>
  </si>
  <si>
    <t>Crip3.0_scaffold612</t>
  </si>
  <si>
    <t>Crip3.0_scaffold635</t>
  </si>
  <si>
    <t>CC-&gt;AA</t>
  </si>
  <si>
    <t>Crip3.0_scaffold717</t>
  </si>
  <si>
    <t>Crip3.0_scaffold746</t>
  </si>
  <si>
    <t>Crip3.0_scaffold81</t>
  </si>
  <si>
    <t>Crip3.0_scaffold85</t>
  </si>
  <si>
    <t>Crip3.0_scaffold9</t>
  </si>
  <si>
    <t>Crip3.0_scaffold94</t>
  </si>
  <si>
    <t>Crip3.0_scaffold95</t>
  </si>
  <si>
    <t>Crip3.0_scaffold294</t>
  </si>
  <si>
    <t>Crip3.0_scaffold181</t>
  </si>
  <si>
    <t>Crip3.0_scaffold463</t>
  </si>
  <si>
    <t>Crip3.0_scaffold575</t>
  </si>
  <si>
    <t>Crip3.0_scaffold576</t>
  </si>
  <si>
    <t>Crip3.0_scaffold637</t>
  </si>
  <si>
    <t>Crip3.0_scaffold698</t>
  </si>
  <si>
    <t>Crip3.0_scaffold106</t>
  </si>
  <si>
    <t>Crip3.0_scaffold172</t>
  </si>
  <si>
    <t>Crip3.0_scaffold517</t>
  </si>
  <si>
    <t>Crip3.0_scaffold477</t>
  </si>
  <si>
    <t>Crip3.0_scaffold655</t>
  </si>
  <si>
    <t>Crip3.0_scaffold663</t>
  </si>
  <si>
    <t>Crip3.0_scaffold211</t>
  </si>
  <si>
    <t>Crip3.0_scaffold708</t>
  </si>
  <si>
    <t>C2</t>
  </si>
  <si>
    <t>C8</t>
  </si>
  <si>
    <t>C11</t>
  </si>
  <si>
    <t>C12</t>
  </si>
  <si>
    <t>C13</t>
  </si>
  <si>
    <t>C14</t>
  </si>
  <si>
    <t>C15</t>
  </si>
  <si>
    <t>CCT</t>
  </si>
  <si>
    <t>TC</t>
  </si>
  <si>
    <t>GTC</t>
  </si>
  <si>
    <t>A/ATT</t>
  </si>
  <si>
    <t>C/A</t>
  </si>
  <si>
    <t>G/T</t>
  </si>
  <si>
    <t>G/GA</t>
  </si>
  <si>
    <t>CCT/C</t>
  </si>
  <si>
    <t>TC/T</t>
  </si>
  <si>
    <t>GTC/G</t>
  </si>
  <si>
    <t>Crip3.0_scaffold157</t>
  </si>
  <si>
    <t>Crip3.0_scaffold135</t>
  </si>
  <si>
    <t>Crip3.0_scaffold737</t>
  </si>
  <si>
    <t>Crip3.0_scaffold249</t>
  </si>
  <si>
    <t>Crip3.0_scaffold349</t>
  </si>
  <si>
    <t>GG-&gt;GT</t>
  </si>
  <si>
    <t>GG-&gt;CG</t>
  </si>
  <si>
    <t>Crip3.0_scaffold17</t>
  </si>
  <si>
    <t>stat/prob</t>
  </si>
  <si>
    <t>Crip3.0_scaffold101</t>
  </si>
  <si>
    <t>Crip3.0_scaffold117</t>
  </si>
  <si>
    <t>Crip3.0_scaffold128</t>
  </si>
  <si>
    <t>Crip3.0_scaffold154</t>
  </si>
  <si>
    <t>Crip3.0_scaffold158</t>
  </si>
  <si>
    <t>Crip3.0_scaffold194</t>
  </si>
  <si>
    <t>Crip3.0_scaffold216</t>
  </si>
  <si>
    <t>Crip3.0_scaffold263</t>
  </si>
  <si>
    <t>Crip3.0_scaffold401</t>
  </si>
  <si>
    <t>Crip3.0_scaffold660</t>
  </si>
  <si>
    <t>Crip3.0_scaffold673</t>
  </si>
  <si>
    <t>Crip3.0_scaffold718</t>
  </si>
  <si>
    <t>Crip3.0_scaffold757</t>
  </si>
  <si>
    <t>A2</t>
  </si>
  <si>
    <t>A3</t>
  </si>
  <si>
    <t>A9</t>
  </si>
  <si>
    <t>A1</t>
  </si>
  <si>
    <t>A4</t>
  </si>
  <si>
    <t>A5</t>
  </si>
  <si>
    <t>A8</t>
  </si>
  <si>
    <t>A10</t>
  </si>
  <si>
    <t>AC-&gt;AT</t>
  </si>
  <si>
    <t>CG-&gt;AG</t>
  </si>
  <si>
    <t>Crip3.0_scaffold500</t>
  </si>
  <si>
    <t>Crip3.0_scaffold483</t>
  </si>
  <si>
    <t>Crip3.0_scaffold402</t>
  </si>
  <si>
    <t>Crip3.0_scaffold41</t>
  </si>
  <si>
    <t>Crip3.0_scaffold528</t>
  </si>
  <si>
    <t>Crip3.0_scaffold567</t>
  </si>
  <si>
    <t>Crip3.0_scaffold12</t>
  </si>
  <si>
    <t>Crip3.0_scaffold557</t>
  </si>
  <si>
    <t>Crip3.0_scaffold86</t>
  </si>
  <si>
    <t>Crip3.0_scaffold527</t>
  </si>
  <si>
    <t>D1</t>
  </si>
  <si>
    <t>D2</t>
  </si>
  <si>
    <t>D9</t>
  </si>
  <si>
    <t>D10</t>
  </si>
  <si>
    <t>D11</t>
  </si>
  <si>
    <t>D12</t>
  </si>
  <si>
    <t>GTA</t>
  </si>
  <si>
    <t>G/A</t>
  </si>
  <si>
    <t>C/CAA</t>
  </si>
  <si>
    <t>GTA/G</t>
  </si>
  <si>
    <t>Crip3.0_scaffold129</t>
  </si>
  <si>
    <t>Crip3.0_scaffold150</t>
  </si>
  <si>
    <t>Crip3.0_scaffold197</t>
  </si>
  <si>
    <t>Crip3.0_scaffold204</t>
  </si>
  <si>
    <t>Crip3.0_scaffold246</t>
  </si>
  <si>
    <t>Crip3.0_scaffold259</t>
  </si>
  <si>
    <t>Crip3.0_scaffold270</t>
  </si>
  <si>
    <t>Crip3.0_scaffold332</t>
  </si>
  <si>
    <t>Crip3.0_scaffold340</t>
  </si>
  <si>
    <t>Crip3.0_scaffold398</t>
  </si>
  <si>
    <t>Crip3.0_scaffold4</t>
  </si>
  <si>
    <t>Crip3.0_scaffold456</t>
  </si>
  <si>
    <t>Crip3.0_scaffold54</t>
  </si>
  <si>
    <t>Crip3.0_scaffold625</t>
  </si>
  <si>
    <t>Crip3.0_scaffold64</t>
  </si>
  <si>
    <t>Crip3.0_scaffold668</t>
  </si>
  <si>
    <t>Crip3.0_scaffold671</t>
  </si>
  <si>
    <t>Crip3.0_scaffold71</t>
  </si>
  <si>
    <t>D7</t>
  </si>
  <si>
    <t>Crip3.0_scaffold262</t>
  </si>
  <si>
    <t>Crip3.0_scaffold1</t>
  </si>
  <si>
    <t>Crip3.0_scaffold453</t>
  </si>
  <si>
    <t>A6</t>
  </si>
  <si>
    <t>TTA</t>
  </si>
  <si>
    <t>GA</t>
  </si>
  <si>
    <t>TA</t>
  </si>
  <si>
    <t>AT</t>
  </si>
  <si>
    <t>GT</t>
  </si>
  <si>
    <t>T/TTA</t>
  </si>
  <si>
    <t>T/TA</t>
  </si>
  <si>
    <t>GT/GT</t>
  </si>
  <si>
    <t>AC/A</t>
  </si>
  <si>
    <t>GT/G</t>
  </si>
  <si>
    <t>Crip3.0_scaffold312</t>
  </si>
  <si>
    <t>Crip3.0_scaffold390</t>
  </si>
  <si>
    <t>Crip3.0_scaffold414</t>
  </si>
  <si>
    <t>Crip3.0_scaffold555</t>
  </si>
  <si>
    <t>Crip3.0_scaffold563</t>
  </si>
  <si>
    <t>Crip3.0_scaffold57</t>
  </si>
  <si>
    <t>Crip3.0_scaffold595</t>
  </si>
  <si>
    <t>Crip3.0_scaffold714</t>
  </si>
  <si>
    <t>Crip3.0_scaffold105</t>
  </si>
  <si>
    <t>Crip3.0_scaffold125</t>
  </si>
  <si>
    <t>Crip3.0_scaffold15</t>
  </si>
  <si>
    <t>Crip3.0_scaffold163</t>
  </si>
  <si>
    <t>Crip3.0_scaffold165</t>
  </si>
  <si>
    <t>Crip3.0_scaffold229</t>
  </si>
  <si>
    <t>Crip3.0_scaffold266</t>
  </si>
  <si>
    <t>Crip3.0_scaffold271</t>
  </si>
  <si>
    <t>Crip3.0_scaffold324</t>
  </si>
  <si>
    <t>Crip3.0_scaffold34</t>
  </si>
  <si>
    <t>Crip3.0_scaffold352</t>
  </si>
  <si>
    <t>Crip3.0_scaffold369</t>
  </si>
  <si>
    <t>Crip3.0_scaffold374</t>
  </si>
  <si>
    <t>Crip3.0_scaffold377</t>
  </si>
  <si>
    <t>Crip3.0_scaffold49</t>
  </si>
  <si>
    <t>Crip3.0_scaffold640</t>
  </si>
  <si>
    <t>Crip3.0_scaffold645</t>
  </si>
  <si>
    <t>Crip3.0_scaffold646</t>
  </si>
  <si>
    <t>Crip3.0_scaffold679</t>
  </si>
  <si>
    <t>Crip3.0_scaffold689</t>
  </si>
  <si>
    <t>Crip3.0_scaffold704</t>
  </si>
  <si>
    <t>Crip3.0_scaffold93</t>
  </si>
  <si>
    <t>E1-4</t>
  </si>
  <si>
    <t>E1-5</t>
  </si>
  <si>
    <t>E1-3</t>
  </si>
  <si>
    <t>E1-6</t>
  </si>
  <si>
    <t>E1-8</t>
  </si>
  <si>
    <t>E1-9</t>
  </si>
  <si>
    <t>E2-9</t>
  </si>
  <si>
    <t>E2-3</t>
  </si>
  <si>
    <t>E2-11</t>
  </si>
  <si>
    <t>E2-14</t>
  </si>
  <si>
    <t>E2-12</t>
  </si>
  <si>
    <t>E2-4</t>
  </si>
  <si>
    <t>E2-13</t>
  </si>
  <si>
    <t>TT-&gt;GT</t>
  </si>
  <si>
    <t>CC-&gt;GG</t>
  </si>
  <si>
    <t>AA-&gt;AC</t>
  </si>
  <si>
    <t>Crip3.0_scaffold481</t>
  </si>
  <si>
    <t>Crip3.0_scaffold591</t>
  </si>
  <si>
    <t>Crip3.0_scaffold137</t>
  </si>
  <si>
    <t>Crip3.0_scaffold408</t>
  </si>
  <si>
    <t>Crip3.0_scaffold145</t>
  </si>
  <si>
    <t>Crip3.0_scaffold685</t>
  </si>
  <si>
    <t>Crip3.0_scaffold30</t>
  </si>
  <si>
    <t>Crip3.0_scaffold25</t>
  </si>
  <si>
    <t>AG</t>
  </si>
  <si>
    <t>TG</t>
  </si>
  <si>
    <t>AG/A</t>
  </si>
  <si>
    <t>A/C</t>
  </si>
  <si>
    <t>C/CA</t>
  </si>
  <si>
    <t>G/GT</t>
  </si>
  <si>
    <t>TG/T</t>
  </si>
  <si>
    <t>T/G</t>
  </si>
  <si>
    <t>E1-2</t>
  </si>
  <si>
    <t>µ (diploid) at different temperatures</t>
  </si>
  <si>
    <t>temperature</t>
  </si>
  <si>
    <t>sample name</t>
  </si>
  <si>
    <t>generations</t>
  </si>
  <si>
    <t>callable sites</t>
  </si>
  <si>
    <t>µ total</t>
  </si>
  <si>
    <t>µ SNM</t>
  </si>
  <si>
    <t>µ insertions</t>
  </si>
  <si>
    <t>µ deletions</t>
  </si>
  <si>
    <t>mutations_total</t>
  </si>
  <si>
    <t>F2</t>
  </si>
  <si>
    <t>F4</t>
  </si>
  <si>
    <t>B5</t>
  </si>
  <si>
    <t>B7</t>
  </si>
  <si>
    <t>C1</t>
  </si>
  <si>
    <t>C7</t>
  </si>
  <si>
    <t>A7</t>
  </si>
  <si>
    <t>temperature mean</t>
  </si>
  <si>
    <t>D3</t>
  </si>
  <si>
    <t>D4</t>
  </si>
  <si>
    <t>D8</t>
  </si>
  <si>
    <t>mean</t>
  </si>
  <si>
    <t>mutator lines</t>
  </si>
  <si>
    <t>mean coverage</t>
  </si>
  <si>
    <t>rate increase</t>
  </si>
  <si>
    <t>TS</t>
  </si>
  <si>
    <t>TV</t>
  </si>
  <si>
    <t>transitions</t>
  </si>
  <si>
    <t>transversions</t>
  </si>
  <si>
    <t>Waldvogel &amp; Pfenninger: Temperature dependence of spontaneous mutation rates</t>
  </si>
  <si>
    <t>sheets</t>
  </si>
  <si>
    <t>mutation rates</t>
  </si>
  <si>
    <t>12C</t>
  </si>
  <si>
    <t>14C</t>
  </si>
  <si>
    <t>20C</t>
  </si>
  <si>
    <t>23C_nonmutators</t>
  </si>
  <si>
    <t>26C</t>
  </si>
  <si>
    <t>Supplemental Data 1: Deatiled lists of de novo mutations</t>
  </si>
  <si>
    <t>data per replicate all temperatures, calculation of rates</t>
  </si>
  <si>
    <t>data and rates per mutator line</t>
  </si>
  <si>
    <t>positions and details of de novo mutations in 12°C MAL</t>
  </si>
  <si>
    <t>positions and details of de novo mutations in 14°C MAL</t>
  </si>
  <si>
    <t>positions and details of de novo mutations in 20°C MAL</t>
  </si>
  <si>
    <t>positions and details of de novo mutations in 26°C MAL</t>
  </si>
  <si>
    <t>positions and details of de novo mutations in 23°C MAL (excluding mutations from mutator lines)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</si>
</sst>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11" fontId="0" fillId="0" borderId="1" xfId="0" applyNumberFormat="1" applyBorder="1"/>
    <xf numFmtId="11" fontId="0" fillId="0" borderId="2" xfId="0" applyNumberFormat="1" applyBorder="1"/>
    <xf numFmtId="11" fontId="0" fillId="0" borderId="3" xfId="0" applyNumberFormat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1" fontId="4" fillId="4" borderId="0" xfId="0" applyNumberFormat="1" applyFont="1" applyFill="1"/>
    <xf numFmtId="0" fontId="0" fillId="0" borderId="0" xfId="0" applyAlignment="1">
      <alignment horizontal="center"/>
    </xf>
    <xf numFmtId="165" fontId="0" fillId="0" borderId="0" xfId="0" applyNumberFormat="1"/>
    <xf numFmtId="165" fontId="4" fillId="4" borderId="0" xfId="0" applyNumberFormat="1" applyFont="1" applyFill="1"/>
    <xf numFmtId="165" fontId="3" fillId="0" borderId="0" xfId="0" applyNumberFormat="1" applyFon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54EB-D6E4-4351-B26F-0B75190A355C}">
  <dimension ref="A1:B12"/>
  <sheetViews>
    <sheetView tabSelected="1" workbookViewId="0">
      <selection activeCell="P14" sqref="P14"/>
    </sheetView>
  </sheetViews>
  <sheetFormatPr defaultRowHeight="15" x14ac:dyDescent="0.25"/>
  <cols>
    <col min="1" max="1" width="18" customWidth="1"/>
  </cols>
  <sheetData>
    <row r="1" spans="1:2" x14ac:dyDescent="0.25">
      <c r="A1" s="24" t="s">
        <v>333</v>
      </c>
    </row>
    <row r="2" spans="1:2" x14ac:dyDescent="0.25">
      <c r="A2" s="24" t="s">
        <v>341</v>
      </c>
    </row>
    <row r="5" spans="1:2" x14ac:dyDescent="0.25">
      <c r="A5" s="24" t="s">
        <v>334</v>
      </c>
    </row>
    <row r="6" spans="1:2" x14ac:dyDescent="0.25">
      <c r="A6" t="s">
        <v>335</v>
      </c>
      <c r="B6" t="s">
        <v>342</v>
      </c>
    </row>
    <row r="7" spans="1:2" x14ac:dyDescent="0.25">
      <c r="A7" t="s">
        <v>326</v>
      </c>
      <c r="B7" t="s">
        <v>343</v>
      </c>
    </row>
    <row r="8" spans="1:2" x14ac:dyDescent="0.25">
      <c r="A8" t="s">
        <v>336</v>
      </c>
      <c r="B8" t="s">
        <v>344</v>
      </c>
    </row>
    <row r="9" spans="1:2" x14ac:dyDescent="0.25">
      <c r="A9" t="s">
        <v>337</v>
      </c>
      <c r="B9" t="s">
        <v>345</v>
      </c>
    </row>
    <row r="10" spans="1:2" x14ac:dyDescent="0.25">
      <c r="A10" t="s">
        <v>338</v>
      </c>
      <c r="B10" t="s">
        <v>346</v>
      </c>
    </row>
    <row r="11" spans="1:2" x14ac:dyDescent="0.25">
      <c r="A11" t="s">
        <v>339</v>
      </c>
      <c r="B11" t="s">
        <v>348</v>
      </c>
    </row>
    <row r="12" spans="1:2" x14ac:dyDescent="0.25">
      <c r="A12" t="s">
        <v>340</v>
      </c>
      <c r="B12" t="s">
        <v>347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0"/>
  <sheetViews>
    <sheetView zoomScale="70" zoomScaleNormal="70" workbookViewId="0">
      <pane ySplit="2" topLeftCell="A9" activePane="bottomLeft" state="frozen"/>
      <selection pane="bottomLeft" activeCell="C28" sqref="C28"/>
    </sheetView>
  </sheetViews>
  <sheetFormatPr defaultColWidth="11.42578125" defaultRowHeight="15" x14ac:dyDescent="0.25"/>
  <cols>
    <col min="1" max="1" width="14.85546875" customWidth="1"/>
    <col min="2" max="2" width="12.85546875" bestFit="1" customWidth="1"/>
    <col min="3" max="4" width="14.5703125" customWidth="1"/>
    <col min="5" max="9" width="14" customWidth="1"/>
  </cols>
  <sheetData>
    <row r="1" spans="1:17" x14ac:dyDescent="0.25">
      <c r="A1" t="s">
        <v>304</v>
      </c>
      <c r="N1" s="25" t="s">
        <v>321</v>
      </c>
      <c r="O1" s="25"/>
      <c r="P1" s="25"/>
      <c r="Q1" s="25"/>
    </row>
    <row r="2" spans="1:17" ht="15.75" thickBot="1" x14ac:dyDescent="0.3">
      <c r="A2" s="4" t="s">
        <v>305</v>
      </c>
      <c r="B2" s="4" t="s">
        <v>306</v>
      </c>
      <c r="C2" s="4" t="s">
        <v>307</v>
      </c>
      <c r="D2" s="4" t="s">
        <v>327</v>
      </c>
      <c r="E2" s="4" t="s">
        <v>308</v>
      </c>
      <c r="F2" s="4" t="s">
        <v>313</v>
      </c>
      <c r="G2" s="4" t="s">
        <v>62</v>
      </c>
      <c r="H2" s="4" t="s">
        <v>11</v>
      </c>
      <c r="I2" s="4" t="s">
        <v>1</v>
      </c>
      <c r="J2" s="4" t="s">
        <v>309</v>
      </c>
      <c r="K2" s="4" t="s">
        <v>310</v>
      </c>
      <c r="L2" s="4" t="s">
        <v>311</v>
      </c>
      <c r="M2" s="4" t="s">
        <v>312</v>
      </c>
      <c r="N2" s="4" t="s">
        <v>309</v>
      </c>
      <c r="O2" s="4" t="s">
        <v>310</v>
      </c>
      <c r="P2" s="4" t="s">
        <v>311</v>
      </c>
      <c r="Q2" s="4" t="s">
        <v>312</v>
      </c>
    </row>
    <row r="3" spans="1:17" ht="15.75" thickBot="1" x14ac:dyDescent="0.3">
      <c r="A3" s="5">
        <v>12</v>
      </c>
      <c r="B3" t="s">
        <v>30</v>
      </c>
      <c r="C3">
        <v>2</v>
      </c>
      <c r="D3" s="20">
        <v>26.45</v>
      </c>
      <c r="E3" s="6">
        <v>98630971</v>
      </c>
      <c r="F3" s="11">
        <f>COUNTIF('12C'!E$2:E$28,'mutation rates'!B3)</f>
        <v>5</v>
      </c>
      <c r="G3" s="11">
        <f>COUNTIFS('12C'!$E$2:$E$28,'mutation rates'!B3,'12C'!$D$2:$D$28,'mutation rates'!G$2)</f>
        <v>4</v>
      </c>
      <c r="H3" s="11">
        <f>COUNTIFS('12C'!$E$2:$E$28,'mutation rates'!$B3,'12C'!$D$2:$D$28,'mutation rates'!H$2)</f>
        <v>0</v>
      </c>
      <c r="I3" s="11">
        <f>COUNTIFS('12C'!$E$2:$E$28,'mutation rates'!$B3,'12C'!$D$2:$D$28,'mutation rates'!I$2)</f>
        <v>1</v>
      </c>
      <c r="J3" s="6">
        <f>F3/($E3*$C3)</f>
        <v>2.5347007888627599E-8</v>
      </c>
      <c r="K3" s="6">
        <f>G3/($E3*$C3)</f>
        <v>2.0277606310902078E-8</v>
      </c>
      <c r="L3" s="6">
        <f>H3/($E3*$C3)</f>
        <v>0</v>
      </c>
      <c r="M3" s="6">
        <f>I3/($E3*$C3)</f>
        <v>5.0694015777255196E-9</v>
      </c>
      <c r="N3" s="13">
        <f>AVERAGE(J3:J12)</f>
        <v>1.612153291390957E-8</v>
      </c>
      <c r="O3" s="14">
        <f t="shared" ref="O3:Q3" si="0">AVERAGE(K3:K12)</f>
        <v>1.4086518068517927E-8</v>
      </c>
      <c r="P3" s="14">
        <f t="shared" si="0"/>
        <v>1.0185832649122909E-9</v>
      </c>
      <c r="Q3" s="15">
        <f t="shared" si="0"/>
        <v>1.0164315804793557E-9</v>
      </c>
    </row>
    <row r="4" spans="1:17" x14ac:dyDescent="0.25">
      <c r="A4" s="5">
        <v>12</v>
      </c>
      <c r="B4" t="s">
        <v>314</v>
      </c>
      <c r="C4">
        <v>2</v>
      </c>
      <c r="D4" s="20">
        <v>22.8</v>
      </c>
      <c r="E4" s="6">
        <v>91438852</v>
      </c>
      <c r="F4" s="11">
        <f>COUNTIF('12C'!E$2:E$28,'mutation rates'!B4)</f>
        <v>0</v>
      </c>
      <c r="G4" s="11">
        <f>COUNTIFS('12C'!$E$2:$E$28,'mutation rates'!B4,'12C'!$D$2:$D$28,'mutation rates'!G$2)</f>
        <v>0</v>
      </c>
      <c r="H4" s="11">
        <f>COUNTIFS('12C'!$E$2:$E$28,'mutation rates'!$B4,'12C'!$D$2:$D$28,'mutation rates'!H$2)</f>
        <v>0</v>
      </c>
      <c r="I4" s="11">
        <f>COUNTIFS('12C'!$E$2:$E$28,'mutation rates'!$B4,'12C'!$D$2:$D$28,'mutation rates'!I$2)</f>
        <v>0</v>
      </c>
      <c r="J4" s="6">
        <f t="shared" ref="J4:J12" si="1">F4/($E4*$C4)</f>
        <v>0</v>
      </c>
      <c r="K4" s="6">
        <f t="shared" ref="K4:K12" si="2">G4/($E4*$C4)</f>
        <v>0</v>
      </c>
      <c r="L4" s="6">
        <f t="shared" ref="L4:L12" si="3">H4/($E4*$C4)</f>
        <v>0</v>
      </c>
      <c r="M4" s="6">
        <f t="shared" ref="M4:M12" si="4">I4/($E4*$C4)</f>
        <v>0</v>
      </c>
    </row>
    <row r="5" spans="1:17" x14ac:dyDescent="0.25">
      <c r="A5" s="5">
        <v>12</v>
      </c>
      <c r="B5" t="s">
        <v>42</v>
      </c>
      <c r="C5">
        <v>2</v>
      </c>
      <c r="D5" s="20">
        <v>21.87</v>
      </c>
      <c r="E5" s="6">
        <v>91733885</v>
      </c>
      <c r="F5" s="11">
        <f>COUNTIF('12C'!E$2:E$28,'mutation rates'!B5)</f>
        <v>3</v>
      </c>
      <c r="G5" s="11">
        <f>COUNTIFS('12C'!$E$2:$E$28,'mutation rates'!B5,'12C'!$D$2:$D$28,'mutation rates'!G$2)</f>
        <v>2</v>
      </c>
      <c r="H5" s="11">
        <f>COUNTIFS('12C'!$E$2:$E$28,'mutation rates'!$B5,'12C'!$D$2:$D$28,'mutation rates'!H$2)</f>
        <v>1</v>
      </c>
      <c r="I5" s="11">
        <f>COUNTIFS('12C'!$E$2:$E$28,'mutation rates'!$B5,'12C'!$D$2:$D$28,'mutation rates'!I$2)</f>
        <v>0</v>
      </c>
      <c r="J5" s="6">
        <f t="shared" si="1"/>
        <v>1.6351645850385602E-8</v>
      </c>
      <c r="K5" s="6">
        <f t="shared" si="2"/>
        <v>1.0901097233590401E-8</v>
      </c>
      <c r="L5" s="6">
        <f t="shared" si="3"/>
        <v>5.4505486167952004E-9</v>
      </c>
      <c r="M5" s="6">
        <f t="shared" si="4"/>
        <v>0</v>
      </c>
    </row>
    <row r="6" spans="1:17" x14ac:dyDescent="0.25">
      <c r="A6" s="5">
        <v>12</v>
      </c>
      <c r="B6" t="s">
        <v>315</v>
      </c>
      <c r="C6">
        <v>2</v>
      </c>
      <c r="D6" s="20">
        <v>26</v>
      </c>
      <c r="E6" s="6">
        <v>100807765</v>
      </c>
      <c r="F6" s="11">
        <f>COUNTIF('12C'!E$2:E$28,'mutation rates'!B6)</f>
        <v>0</v>
      </c>
      <c r="G6" s="11">
        <f>COUNTIFS('12C'!$E$2:$E$28,'mutation rates'!B6,'12C'!$D$2:$D$28,'mutation rates'!G$2)</f>
        <v>0</v>
      </c>
      <c r="H6" s="11">
        <f>COUNTIFS('12C'!$E$2:$E$28,'mutation rates'!$B6,'12C'!$D$2:$D$28,'mutation rates'!H$2)</f>
        <v>0</v>
      </c>
      <c r="I6" s="11">
        <f>COUNTIFS('12C'!$E$2:$E$28,'mutation rates'!$B6,'12C'!$D$2:$D$28,'mutation rates'!I$2)</f>
        <v>0</v>
      </c>
      <c r="J6" s="6">
        <f t="shared" si="1"/>
        <v>0</v>
      </c>
      <c r="K6" s="6">
        <f t="shared" si="2"/>
        <v>0</v>
      </c>
      <c r="L6" s="6">
        <f t="shared" si="3"/>
        <v>0</v>
      </c>
      <c r="M6" s="6">
        <f t="shared" si="4"/>
        <v>0</v>
      </c>
    </row>
    <row r="7" spans="1:17" x14ac:dyDescent="0.25">
      <c r="A7" s="5">
        <v>12</v>
      </c>
      <c r="B7" t="s">
        <v>46</v>
      </c>
      <c r="C7">
        <v>2</v>
      </c>
      <c r="D7" s="20">
        <v>25.94</v>
      </c>
      <c r="E7" s="6">
        <v>78477092</v>
      </c>
      <c r="F7" s="11">
        <f>COUNTIF('12C'!E$2:E$28,'mutation rates'!B7)</f>
        <v>3</v>
      </c>
      <c r="G7" s="11">
        <f>COUNTIFS('12C'!$E$2:$E$28,'mutation rates'!B7,'12C'!$D$2:$D$28,'mutation rates'!G$2)</f>
        <v>3</v>
      </c>
      <c r="H7" s="11">
        <f>COUNTIFS('12C'!$E$2:$E$28,'mutation rates'!$B7,'12C'!$D$2:$D$28,'mutation rates'!H$2)</f>
        <v>0</v>
      </c>
      <c r="I7" s="11">
        <f>COUNTIFS('12C'!$E$2:$E$28,'mutation rates'!$B7,'12C'!$D$2:$D$28,'mutation rates'!I$2)</f>
        <v>0</v>
      </c>
      <c r="J7" s="6">
        <f t="shared" si="1"/>
        <v>1.9113858092499147E-8</v>
      </c>
      <c r="K7" s="6">
        <f t="shared" si="2"/>
        <v>1.9113858092499147E-8</v>
      </c>
      <c r="L7" s="6">
        <f t="shared" si="3"/>
        <v>0</v>
      </c>
      <c r="M7" s="6">
        <f t="shared" si="4"/>
        <v>0</v>
      </c>
    </row>
    <row r="8" spans="1:17" x14ac:dyDescent="0.25">
      <c r="A8" s="5">
        <v>12</v>
      </c>
      <c r="B8" t="s">
        <v>63</v>
      </c>
      <c r="C8">
        <v>2</v>
      </c>
      <c r="D8" s="20">
        <v>21.35</v>
      </c>
      <c r="E8" s="6">
        <v>91975558</v>
      </c>
      <c r="F8" s="11">
        <f>COUNTIF('12C'!E$2:E$28,'mutation rates'!B8)</f>
        <v>1</v>
      </c>
      <c r="G8" s="11">
        <f>COUNTIFS('12C'!$E$2:$E$28,'mutation rates'!B8,'12C'!$D$2:$D$28,'mutation rates'!G$2)</f>
        <v>1</v>
      </c>
      <c r="H8" s="11">
        <f>COUNTIFS('12C'!$E$2:$E$28,'mutation rates'!$B8,'12C'!$D$2:$D$28,'mutation rates'!H$2)</f>
        <v>0</v>
      </c>
      <c r="I8" s="11">
        <f>COUNTIFS('12C'!$E$2:$E$28,'mutation rates'!$B8,'12C'!$D$2:$D$28,'mutation rates'!I$2)</f>
        <v>0</v>
      </c>
      <c r="J8" s="6">
        <f t="shared" si="1"/>
        <v>5.4362268723610248E-9</v>
      </c>
      <c r="K8" s="6">
        <f t="shared" si="2"/>
        <v>5.4362268723610248E-9</v>
      </c>
      <c r="L8" s="6">
        <f t="shared" si="3"/>
        <v>0</v>
      </c>
      <c r="M8" s="6">
        <f t="shared" si="4"/>
        <v>0</v>
      </c>
    </row>
    <row r="9" spans="1:17" x14ac:dyDescent="0.25">
      <c r="A9" s="5">
        <v>12</v>
      </c>
      <c r="B9" t="s">
        <v>50</v>
      </c>
      <c r="C9">
        <v>2</v>
      </c>
      <c r="D9" s="20">
        <v>20.22</v>
      </c>
      <c r="E9" s="6">
        <v>42868282</v>
      </c>
      <c r="F9" s="11">
        <f>COUNTIF('12C'!E$2:E$28,'mutation rates'!B9)</f>
        <v>3</v>
      </c>
      <c r="G9" s="11">
        <f>COUNTIFS('12C'!$E$2:$E$28,'mutation rates'!B9,'12C'!$D$2:$D$28,'mutation rates'!G$2)</f>
        <v>3</v>
      </c>
      <c r="H9" s="11">
        <f>COUNTIFS('12C'!$E$2:$E$28,'mutation rates'!$B9,'12C'!$D$2:$D$28,'mutation rates'!H$2)</f>
        <v>0</v>
      </c>
      <c r="I9" s="11">
        <f>COUNTIFS('12C'!$E$2:$E$28,'mutation rates'!$B9,'12C'!$D$2:$D$28,'mutation rates'!I$2)</f>
        <v>0</v>
      </c>
      <c r="J9" s="6">
        <f t="shared" si="1"/>
        <v>3.4990905397141878E-8</v>
      </c>
      <c r="K9" s="6">
        <f t="shared" si="2"/>
        <v>3.4990905397141878E-8</v>
      </c>
      <c r="L9" s="6">
        <f t="shared" si="3"/>
        <v>0</v>
      </c>
      <c r="M9" s="6">
        <f t="shared" si="4"/>
        <v>0</v>
      </c>
    </row>
    <row r="10" spans="1:17" x14ac:dyDescent="0.25">
      <c r="A10" s="5">
        <v>12</v>
      </c>
      <c r="B10" t="s">
        <v>55</v>
      </c>
      <c r="C10">
        <v>2</v>
      </c>
      <c r="D10" s="20">
        <v>22.53</v>
      </c>
      <c r="E10" s="6">
        <v>92141904</v>
      </c>
      <c r="F10" s="11">
        <f>COUNTIF('12C'!E$2:E$28,'mutation rates'!B10)</f>
        <v>3</v>
      </c>
      <c r="G10" s="11">
        <f>COUNTIFS('12C'!$E$2:$E$28,'mutation rates'!B10,'12C'!$D$2:$D$28,'mutation rates'!G$2)</f>
        <v>3</v>
      </c>
      <c r="H10" s="11">
        <f>COUNTIFS('12C'!$E$2:$E$28,'mutation rates'!$B10,'12C'!$D$2:$D$28,'mutation rates'!H$2)</f>
        <v>0</v>
      </c>
      <c r="I10" s="11">
        <f>COUNTIFS('12C'!$E$2:$E$28,'mutation rates'!$B10,'12C'!$D$2:$D$28,'mutation rates'!I$2)</f>
        <v>0</v>
      </c>
      <c r="J10" s="6">
        <f t="shared" si="1"/>
        <v>1.6279238162910114E-8</v>
      </c>
      <c r="K10" s="6">
        <f t="shared" si="2"/>
        <v>1.6279238162910114E-8</v>
      </c>
      <c r="L10" s="6">
        <f t="shared" si="3"/>
        <v>0</v>
      </c>
      <c r="M10" s="6">
        <f t="shared" si="4"/>
        <v>0</v>
      </c>
    </row>
    <row r="11" spans="1:17" x14ac:dyDescent="0.25">
      <c r="A11" s="5">
        <v>12</v>
      </c>
      <c r="B11" t="s">
        <v>59</v>
      </c>
      <c r="C11">
        <v>2</v>
      </c>
      <c r="D11" s="20">
        <v>24.28</v>
      </c>
      <c r="E11" s="6">
        <v>98137079</v>
      </c>
      <c r="F11" s="11">
        <f>COUNTIF('12C'!E$2:E$28,'mutation rates'!B11)</f>
        <v>3</v>
      </c>
      <c r="G11" s="11">
        <f>COUNTIFS('12C'!$E$2:$E$28,'mutation rates'!B11,'12C'!$D$2:$D$28,'mutation rates'!G$2)</f>
        <v>2</v>
      </c>
      <c r="H11" s="11">
        <f>COUNTIFS('12C'!$E$2:$E$28,'mutation rates'!$B11,'12C'!$D$2:$D$28,'mutation rates'!H$2)</f>
        <v>0</v>
      </c>
      <c r="I11" s="11">
        <f>COUNTIFS('12C'!$E$2:$E$28,'mutation rates'!$B11,'12C'!$D$2:$D$28,'mutation rates'!I$2)</f>
        <v>1</v>
      </c>
      <c r="J11" s="6">
        <f t="shared" si="1"/>
        <v>1.5284742681204114E-8</v>
      </c>
      <c r="K11" s="6">
        <f t="shared" si="2"/>
        <v>1.0189828454136076E-8</v>
      </c>
      <c r="L11" s="6">
        <f t="shared" si="3"/>
        <v>0</v>
      </c>
      <c r="M11" s="6">
        <f t="shared" si="4"/>
        <v>5.0949142270680382E-9</v>
      </c>
    </row>
    <row r="12" spans="1:17" x14ac:dyDescent="0.25">
      <c r="A12" s="5">
        <v>12</v>
      </c>
      <c r="B12" t="s">
        <v>35</v>
      </c>
      <c r="C12">
        <v>2</v>
      </c>
      <c r="D12" s="20">
        <v>28.29</v>
      </c>
      <c r="E12" s="6">
        <v>105590287</v>
      </c>
      <c r="F12" s="11">
        <f>COUNTIF('12C'!E$2:E$28,'mutation rates'!B12)</f>
        <v>6</v>
      </c>
      <c r="G12" s="11">
        <f>COUNTIFS('12C'!$E$2:$E$28,'mutation rates'!B12,'12C'!$D$2:$D$28,'mutation rates'!G$2)</f>
        <v>5</v>
      </c>
      <c r="H12" s="11">
        <f>COUNTIFS('12C'!$E$2:$E$28,'mutation rates'!$B12,'12C'!$D$2:$D$28,'mutation rates'!H$2)</f>
        <v>1</v>
      </c>
      <c r="I12" s="11">
        <f>COUNTIFS('12C'!$E$2:$E$28,'mutation rates'!$B12,'12C'!$D$2:$D$28,'mutation rates'!I$2)</f>
        <v>0</v>
      </c>
      <c r="J12" s="6">
        <f t="shared" si="1"/>
        <v>2.8411704193966248E-8</v>
      </c>
      <c r="K12" s="6">
        <f t="shared" si="2"/>
        <v>2.3676420161638541E-8</v>
      </c>
      <c r="L12" s="6">
        <f t="shared" si="3"/>
        <v>4.7352840323277083E-9</v>
      </c>
      <c r="M12" s="6">
        <f t="shared" si="4"/>
        <v>0</v>
      </c>
    </row>
    <row r="13" spans="1:17" ht="15.75" thickBot="1" x14ac:dyDescent="0.3">
      <c r="A13" s="5"/>
      <c r="E13" s="6"/>
      <c r="F13" s="11"/>
      <c r="G13" s="11"/>
      <c r="H13" s="11"/>
      <c r="I13" s="11"/>
      <c r="J13" s="6"/>
      <c r="K13" s="6"/>
      <c r="L13" s="7"/>
      <c r="M13" s="7"/>
    </row>
    <row r="14" spans="1:17" ht="15.75" thickBot="1" x14ac:dyDescent="0.3">
      <c r="A14" s="16">
        <v>14</v>
      </c>
      <c r="B14" s="17" t="s">
        <v>73</v>
      </c>
      <c r="C14" s="17">
        <v>4</v>
      </c>
      <c r="D14" s="21">
        <v>26.44</v>
      </c>
      <c r="E14" s="18">
        <v>131490973</v>
      </c>
      <c r="F14" s="17">
        <f>COUNTIF('14C'!E$2:E$56,'mutation rates'!B14)</f>
        <v>49</v>
      </c>
      <c r="G14" s="17">
        <f>COUNTIFS('14C'!$E$2:$E$56,'mutation rates'!$B14,'14C'!$D$2:$D$56,'mutation rates'!G$2)</f>
        <v>49</v>
      </c>
      <c r="H14" s="17">
        <f>COUNTIFS('14C'!$E$2:$E$56,'mutation rates'!$B14,'14C'!$D$2:$D$56,'mutation rates'!H$2)</f>
        <v>0</v>
      </c>
      <c r="I14" s="17">
        <f>COUNTIFS('14C'!$E$2:$E$56,'mutation rates'!$B14,'14C'!$D$2:$D$56,'mutation rates'!I$2)</f>
        <v>0</v>
      </c>
      <c r="J14" s="18">
        <f>F14/($E14*$C14)</f>
        <v>9.316228879072938E-8</v>
      </c>
      <c r="K14" s="18">
        <f>G14/($E14*$C14)</f>
        <v>9.316228879072938E-8</v>
      </c>
      <c r="L14" s="18">
        <f>H14/($E14*$C14)</f>
        <v>0</v>
      </c>
      <c r="M14" s="18">
        <f>I14/($E14*$C14)</f>
        <v>0</v>
      </c>
      <c r="N14" s="13">
        <f>AVERAGE(J15:J18)</f>
        <v>4.6885046801763883E-9</v>
      </c>
      <c r="O14" s="13">
        <f t="shared" ref="O14:P14" si="5">AVERAGE(K15:K18)</f>
        <v>3.8475079321762532E-9</v>
      </c>
      <c r="P14" s="13">
        <f t="shared" si="5"/>
        <v>8.4099674800013493E-10</v>
      </c>
      <c r="Q14" s="13">
        <f>AVERAGE(M15:M18)</f>
        <v>0</v>
      </c>
    </row>
    <row r="15" spans="1:17" x14ac:dyDescent="0.25">
      <c r="A15" s="5">
        <v>14</v>
      </c>
      <c r="B15" t="s">
        <v>316</v>
      </c>
      <c r="C15">
        <v>2</v>
      </c>
      <c r="D15" s="20">
        <v>15.2</v>
      </c>
      <c r="E15" s="6">
        <v>64767390</v>
      </c>
      <c r="F15" s="11">
        <f>COUNTIF('14C'!E$2:E$56,'mutation rates'!B15)</f>
        <v>0</v>
      </c>
      <c r="G15" s="11">
        <f>COUNTIFS('14C'!$E$2:$E$56,'mutation rates'!$B15,'14C'!$D$2:$D$56,'mutation rates'!G$2)</f>
        <v>0</v>
      </c>
      <c r="H15" s="11">
        <f>COUNTIFS('14C'!$E$2:$E$56,'mutation rates'!$B15,'14C'!$D$2:$D$56,'mutation rates'!H$2)</f>
        <v>0</v>
      </c>
      <c r="I15" s="11">
        <f>COUNTIFS('14C'!$E$2:$E$56,'mutation rates'!$B15,'14C'!$D$2:$D$56,'mutation rates'!I$2)</f>
        <v>0</v>
      </c>
      <c r="J15" s="6">
        <f t="shared" ref="J15:J18" si="6">F15/($E15*$C15)</f>
        <v>0</v>
      </c>
      <c r="K15" s="6">
        <f t="shared" ref="K15:K18" si="7">G15/($E15*$C15)</f>
        <v>0</v>
      </c>
      <c r="L15" s="6">
        <f t="shared" ref="L15:L18" si="8">H15/($E15*$C15)</f>
        <v>0</v>
      </c>
      <c r="M15" s="6">
        <f t="shared" ref="M15:M18" si="9">I15/($E15*$C15)</f>
        <v>0</v>
      </c>
    </row>
    <row r="16" spans="1:17" x14ac:dyDescent="0.25">
      <c r="A16" s="5">
        <v>14</v>
      </c>
      <c r="B16" t="s">
        <v>82</v>
      </c>
      <c r="C16">
        <v>4</v>
      </c>
      <c r="D16" s="20">
        <v>16.579999999999998</v>
      </c>
      <c r="E16" s="6">
        <v>81221405</v>
      </c>
      <c r="F16" s="11">
        <f>COUNTIF('14C'!E$2:E$56,'mutation rates'!B16)</f>
        <v>5</v>
      </c>
      <c r="G16" s="11">
        <f>COUNTIFS('14C'!$E$2:$E$56,'mutation rates'!$B16,'14C'!$D$2:$D$56,'mutation rates'!G$2)</f>
        <v>5</v>
      </c>
      <c r="H16" s="11">
        <f>COUNTIFS('14C'!$E$2:$E$56,'mutation rates'!$B16,'14C'!$D$2:$D$56,'mutation rates'!H$2)</f>
        <v>0</v>
      </c>
      <c r="I16" s="11">
        <f>COUNTIFS('14C'!$E$2:$E$56,'mutation rates'!$B16,'14C'!$D$2:$D$56,'mutation rates'!I$2)</f>
        <v>0</v>
      </c>
      <c r="J16" s="6">
        <f t="shared" si="6"/>
        <v>1.5390031728705013E-8</v>
      </c>
      <c r="K16" s="6">
        <f t="shared" si="7"/>
        <v>1.5390031728705013E-8</v>
      </c>
      <c r="L16" s="6">
        <f t="shared" si="8"/>
        <v>0</v>
      </c>
      <c r="M16" s="6">
        <f t="shared" si="9"/>
        <v>0</v>
      </c>
    </row>
    <row r="17" spans="1:17" x14ac:dyDescent="0.25">
      <c r="A17" s="5">
        <v>14</v>
      </c>
      <c r="B17" t="s">
        <v>317</v>
      </c>
      <c r="C17">
        <v>2</v>
      </c>
      <c r="D17" s="20">
        <v>16.63</v>
      </c>
      <c r="E17" s="6">
        <v>48275738</v>
      </c>
      <c r="F17" s="11">
        <f>COUNTIF('14C'!E$2:E$56,'mutation rates'!B17)</f>
        <v>0</v>
      </c>
      <c r="G17" s="11">
        <f>COUNTIFS('14C'!$E$2:$E$56,'mutation rates'!$B17,'14C'!$D$2:$D$56,'mutation rates'!G$2)</f>
        <v>0</v>
      </c>
      <c r="H17" s="11">
        <f>COUNTIFS('14C'!$E$2:$E$56,'mutation rates'!$B17,'14C'!$D$2:$D$56,'mutation rates'!H$2)</f>
        <v>0</v>
      </c>
      <c r="I17" s="11">
        <f>COUNTIFS('14C'!$E$2:$E$56,'mutation rates'!$B17,'14C'!$D$2:$D$56,'mutation rates'!I$2)</f>
        <v>0</v>
      </c>
      <c r="J17" s="6">
        <f t="shared" si="6"/>
        <v>0</v>
      </c>
      <c r="K17" s="6">
        <f t="shared" si="7"/>
        <v>0</v>
      </c>
      <c r="L17" s="6">
        <f t="shared" si="8"/>
        <v>0</v>
      </c>
      <c r="M17" s="6">
        <f t="shared" si="9"/>
        <v>0</v>
      </c>
    </row>
    <row r="18" spans="1:17" x14ac:dyDescent="0.25">
      <c r="A18" s="5">
        <v>14</v>
      </c>
      <c r="B18" t="s">
        <v>74</v>
      </c>
      <c r="C18">
        <v>3</v>
      </c>
      <c r="D18" s="20">
        <v>18.600000000000001</v>
      </c>
      <c r="E18" s="6">
        <v>99088770</v>
      </c>
      <c r="F18" s="11">
        <f>COUNTIF('14C'!E$2:E$56,'mutation rates'!B18)</f>
        <v>1</v>
      </c>
      <c r="G18" s="11">
        <f>COUNTIFS('14C'!$E$2:$E$56,'mutation rates'!$B18,'14C'!$D$2:$D$56,'mutation rates'!G$2)</f>
        <v>0</v>
      </c>
      <c r="H18" s="11">
        <f>COUNTIFS('14C'!$E$2:$E$56,'mutation rates'!$B18,'14C'!$D$2:$D$56,'mutation rates'!H$2)</f>
        <v>1</v>
      </c>
      <c r="I18" s="11">
        <f>COUNTIFS('14C'!$E$2:$E$56,'mutation rates'!$B18,'14C'!$D$2:$D$56,'mutation rates'!I$2)</f>
        <v>0</v>
      </c>
      <c r="J18" s="6">
        <f t="shared" si="6"/>
        <v>3.3639869920005397E-9</v>
      </c>
      <c r="K18" s="6">
        <f t="shared" si="7"/>
        <v>0</v>
      </c>
      <c r="L18" s="6">
        <f t="shared" si="8"/>
        <v>3.3639869920005397E-9</v>
      </c>
      <c r="M18" s="6">
        <f t="shared" si="9"/>
        <v>0</v>
      </c>
    </row>
    <row r="19" spans="1:17" ht="15.75" thickBot="1" x14ac:dyDescent="0.3">
      <c r="A19" s="5"/>
      <c r="E19" s="6"/>
      <c r="F19" s="11"/>
      <c r="G19" s="11"/>
      <c r="H19" s="11"/>
      <c r="I19" s="11"/>
      <c r="J19" s="6"/>
      <c r="K19" s="6"/>
      <c r="L19" s="7"/>
      <c r="M19" s="7"/>
    </row>
    <row r="20" spans="1:17" ht="15.75" thickBot="1" x14ac:dyDescent="0.3">
      <c r="A20" s="5">
        <v>17</v>
      </c>
      <c r="B20" t="s">
        <v>318</v>
      </c>
      <c r="C20">
        <v>5</v>
      </c>
      <c r="D20" s="20">
        <v>23.34</v>
      </c>
      <c r="E20" s="6">
        <v>115401919</v>
      </c>
      <c r="F20" s="11">
        <f>COUNTIF('17C'!E$2:E$27,'mutation rates'!B20)</f>
        <v>0</v>
      </c>
      <c r="G20" s="11">
        <f>COUNTIFS('17C'!$E$2:$E$27,'mutation rates'!$B20,'17C'!$D$2:$D$27,'mutation rates'!G$2)</f>
        <v>0</v>
      </c>
      <c r="H20" s="11">
        <f>COUNTIFS('17C'!$E$2:$E$27,'mutation rates'!$B20,'17C'!$D$2:$D$27,'mutation rates'!H$2)</f>
        <v>0</v>
      </c>
      <c r="I20" s="11">
        <f>COUNTIFS('17C'!$E$2:$E$27,'mutation rates'!$B20,'17C'!$D$2:$D$27,'mutation rates'!I$2)</f>
        <v>0</v>
      </c>
      <c r="J20" s="6">
        <f>F20/($E20*$C20)</f>
        <v>0</v>
      </c>
      <c r="K20" s="6">
        <f>G20/($E20*$C20)</f>
        <v>0</v>
      </c>
      <c r="L20" s="6">
        <f>H20/($E20*$C20)</f>
        <v>0</v>
      </c>
      <c r="M20" s="6">
        <f>I20/($E20*$C20)</f>
        <v>0</v>
      </c>
      <c r="N20" s="13">
        <f>AVERAGE(J20:J28)</f>
        <v>5.5526594353765254E-9</v>
      </c>
      <c r="O20" s="14">
        <f t="shared" ref="O20:Q20" si="10">AVERAGE(K20:K28)</f>
        <v>4.3736446951573224E-9</v>
      </c>
      <c r="P20" s="14">
        <f t="shared" si="10"/>
        <v>4.1662644535131609E-10</v>
      </c>
      <c r="Q20" s="15">
        <f t="shared" si="10"/>
        <v>7.623882948678871E-10</v>
      </c>
    </row>
    <row r="21" spans="1:17" x14ac:dyDescent="0.25">
      <c r="A21" s="5">
        <v>17</v>
      </c>
      <c r="B21" t="s">
        <v>139</v>
      </c>
      <c r="C21">
        <v>5</v>
      </c>
      <c r="D21" s="20">
        <v>26.11</v>
      </c>
      <c r="E21" s="6">
        <v>97922761</v>
      </c>
      <c r="F21" s="11">
        <f>COUNTIF('17C'!E$2:E$27,'mutation rates'!B21)</f>
        <v>4</v>
      </c>
      <c r="G21" s="11">
        <f>COUNTIFS('17C'!$E$2:$E$27,'mutation rates'!$B21,'17C'!$D$2:$D$27,'mutation rates'!G$2)</f>
        <v>4</v>
      </c>
      <c r="H21" s="11">
        <f>COUNTIFS('17C'!$E$2:$E$27,'mutation rates'!$B21,'17C'!$D$2:$D$27,'mutation rates'!H$2)</f>
        <v>0</v>
      </c>
      <c r="I21" s="11">
        <f>COUNTIFS('17C'!$E$2:$E$27,'mutation rates'!$B21,'17C'!$D$2:$D$27,'mutation rates'!I$2)</f>
        <v>0</v>
      </c>
      <c r="J21" s="6">
        <f t="shared" ref="J21:J28" si="11">F21/($E21*$C21)</f>
        <v>8.1697042835628374E-9</v>
      </c>
      <c r="K21" s="6">
        <f t="shared" ref="K21:K28" si="12">G21/($E21*$C21)</f>
        <v>8.1697042835628374E-9</v>
      </c>
      <c r="L21" s="6">
        <f t="shared" ref="L21:L28" si="13">H21/($E21*$C21)</f>
        <v>0</v>
      </c>
      <c r="M21" s="6">
        <f t="shared" ref="M21:M28" si="14">I21/($E21*$C21)</f>
        <v>0</v>
      </c>
    </row>
    <row r="22" spans="1:17" x14ac:dyDescent="0.25">
      <c r="A22" s="5">
        <v>17</v>
      </c>
      <c r="B22" t="s">
        <v>319</v>
      </c>
      <c r="C22">
        <v>5</v>
      </c>
      <c r="D22" s="20">
        <v>21.5</v>
      </c>
      <c r="E22" s="6">
        <v>100457747</v>
      </c>
      <c r="F22" s="11">
        <f>COUNTIF('17C'!E$2:E$27,'mutation rates'!B22)</f>
        <v>0</v>
      </c>
      <c r="G22" s="11">
        <f>COUNTIFS('17C'!$E$2:$E$27,'mutation rates'!$B22,'17C'!$D$2:$D$27,'mutation rates'!G$2)</f>
        <v>0</v>
      </c>
      <c r="H22" s="11">
        <f>COUNTIFS('17C'!$E$2:$E$27,'mutation rates'!$B22,'17C'!$D$2:$D$27,'mutation rates'!H$2)</f>
        <v>0</v>
      </c>
      <c r="I22" s="11">
        <f>COUNTIFS('17C'!$E$2:$E$27,'mutation rates'!$B22,'17C'!$D$2:$D$27,'mutation rates'!I$2)</f>
        <v>0</v>
      </c>
      <c r="J22" s="6">
        <f t="shared" si="11"/>
        <v>0</v>
      </c>
      <c r="K22" s="6">
        <f t="shared" si="12"/>
        <v>0</v>
      </c>
      <c r="L22" s="6">
        <f t="shared" si="13"/>
        <v>0</v>
      </c>
      <c r="M22" s="6">
        <f t="shared" si="14"/>
        <v>0</v>
      </c>
    </row>
    <row r="23" spans="1:17" x14ac:dyDescent="0.25">
      <c r="A23" s="5">
        <v>17</v>
      </c>
      <c r="B23" t="s">
        <v>140</v>
      </c>
      <c r="C23">
        <v>5</v>
      </c>
      <c r="D23" s="20">
        <v>25.57</v>
      </c>
      <c r="E23" s="6">
        <v>131748726</v>
      </c>
      <c r="F23" s="11">
        <f>COUNTIF('17C'!E$2:E$27,'mutation rates'!B23)</f>
        <v>6</v>
      </c>
      <c r="G23" s="11">
        <f>COUNTIFS('17C'!$E$2:$E$27,'mutation rates'!$B23,'17C'!$D$2:$D$27,'mutation rates'!G$2)</f>
        <v>4</v>
      </c>
      <c r="H23" s="11">
        <f>COUNTIFS('17C'!$E$2:$E$27,'mutation rates'!$B23,'17C'!$D$2:$D$27,'mutation rates'!H$2)</f>
        <v>1</v>
      </c>
      <c r="I23" s="11">
        <f>COUNTIFS('17C'!$E$2:$E$27,'mutation rates'!$B23,'17C'!$D$2:$D$27,'mutation rates'!I$2)</f>
        <v>1</v>
      </c>
      <c r="J23" s="6">
        <f t="shared" si="11"/>
        <v>9.1082474679869017E-9</v>
      </c>
      <c r="K23" s="6">
        <f t="shared" si="12"/>
        <v>6.0721649786579339E-9</v>
      </c>
      <c r="L23" s="6">
        <f t="shared" si="13"/>
        <v>1.5180412446644835E-9</v>
      </c>
      <c r="M23" s="6">
        <f t="shared" si="14"/>
        <v>1.5180412446644835E-9</v>
      </c>
    </row>
    <row r="24" spans="1:17" x14ac:dyDescent="0.25">
      <c r="A24" s="5">
        <v>17</v>
      </c>
      <c r="B24" t="s">
        <v>141</v>
      </c>
      <c r="C24">
        <v>5</v>
      </c>
      <c r="D24" s="20">
        <v>20.059999999999999</v>
      </c>
      <c r="E24" s="6">
        <v>89820970</v>
      </c>
      <c r="F24" s="11">
        <f>COUNTIF('17C'!E$2:E$27,'mutation rates'!B24)</f>
        <v>3</v>
      </c>
      <c r="G24" s="11">
        <f>COUNTIFS('17C'!$E$2:$E$27,'mutation rates'!$B24,'17C'!$D$2:$D$27,'mutation rates'!G$2)</f>
        <v>3</v>
      </c>
      <c r="H24" s="11">
        <f>COUNTIFS('17C'!$E$2:$E$27,'mutation rates'!$B24,'17C'!$D$2:$D$27,'mutation rates'!H$2)</f>
        <v>0</v>
      </c>
      <c r="I24" s="11">
        <f>COUNTIFS('17C'!$E$2:$E$27,'mutation rates'!$B24,'17C'!$D$2:$D$27,'mutation rates'!I$2)</f>
        <v>0</v>
      </c>
      <c r="J24" s="6">
        <f t="shared" si="11"/>
        <v>6.6799545807621535E-9</v>
      </c>
      <c r="K24" s="6">
        <f t="shared" si="12"/>
        <v>6.6799545807621535E-9</v>
      </c>
      <c r="L24" s="6">
        <f t="shared" si="13"/>
        <v>0</v>
      </c>
      <c r="M24" s="6">
        <f t="shared" si="14"/>
        <v>0</v>
      </c>
    </row>
    <row r="25" spans="1:17" x14ac:dyDescent="0.25">
      <c r="A25" s="5">
        <v>17</v>
      </c>
      <c r="B25" t="s">
        <v>142</v>
      </c>
      <c r="C25">
        <v>5</v>
      </c>
      <c r="D25" s="20">
        <v>20.66</v>
      </c>
      <c r="E25" s="6">
        <v>89621926</v>
      </c>
      <c r="F25" s="11">
        <f>COUNTIF('17C'!E$2:E$27,'mutation rates'!B25)</f>
        <v>6</v>
      </c>
      <c r="G25" s="11">
        <f>COUNTIFS('17C'!$E$2:$E$27,'mutation rates'!$B25,'17C'!$D$2:$D$27,'mutation rates'!G$2)</f>
        <v>5</v>
      </c>
      <c r="H25" s="11">
        <f>COUNTIFS('17C'!$E$2:$E$27,'mutation rates'!$B25,'17C'!$D$2:$D$27,'mutation rates'!H$2)</f>
        <v>1</v>
      </c>
      <c r="I25" s="11">
        <f>COUNTIFS('17C'!$E$2:$E$27,'mutation rates'!$B25,'17C'!$D$2:$D$27,'mutation rates'!I$2)</f>
        <v>0</v>
      </c>
      <c r="J25" s="6">
        <f t="shared" si="11"/>
        <v>1.3389580580984166E-8</v>
      </c>
      <c r="K25" s="6">
        <f t="shared" si="12"/>
        <v>1.1157983817486806E-8</v>
      </c>
      <c r="L25" s="6">
        <f t="shared" si="13"/>
        <v>2.2315967634973611E-9</v>
      </c>
      <c r="M25" s="6">
        <f t="shared" si="14"/>
        <v>0</v>
      </c>
    </row>
    <row r="26" spans="1:17" x14ac:dyDescent="0.25">
      <c r="A26" s="5">
        <v>17</v>
      </c>
      <c r="B26" t="s">
        <v>143</v>
      </c>
      <c r="C26">
        <v>5</v>
      </c>
      <c r="D26" s="20">
        <v>28.17</v>
      </c>
      <c r="E26" s="6">
        <v>124893543</v>
      </c>
      <c r="F26" s="11">
        <f>COUNTIF('17C'!E$2:E$27,'mutation rates'!B26)</f>
        <v>2</v>
      </c>
      <c r="G26" s="11">
        <f>COUNTIFS('17C'!$E$2:$E$27,'mutation rates'!$B26,'17C'!$D$2:$D$27,'mutation rates'!G$2)</f>
        <v>1</v>
      </c>
      <c r="H26" s="11">
        <f>COUNTIFS('17C'!$E$2:$E$27,'mutation rates'!$B26,'17C'!$D$2:$D$27,'mutation rates'!H$2)</f>
        <v>0</v>
      </c>
      <c r="I26" s="11">
        <f>COUNTIFS('17C'!$E$2:$E$27,'mutation rates'!$B26,'17C'!$D$2:$D$27,'mutation rates'!I$2)</f>
        <v>1</v>
      </c>
      <c r="J26" s="6">
        <f t="shared" si="11"/>
        <v>3.2027276221958087E-9</v>
      </c>
      <c r="K26" s="6">
        <f t="shared" si="12"/>
        <v>1.6013638110979044E-9</v>
      </c>
      <c r="L26" s="6">
        <f t="shared" si="13"/>
        <v>0</v>
      </c>
      <c r="M26" s="6">
        <f t="shared" si="14"/>
        <v>1.6013638110979044E-9</v>
      </c>
    </row>
    <row r="27" spans="1:17" x14ac:dyDescent="0.25">
      <c r="A27" s="5">
        <v>17</v>
      </c>
      <c r="B27" t="s">
        <v>144</v>
      </c>
      <c r="C27">
        <v>5</v>
      </c>
      <c r="D27" s="20">
        <v>23.54</v>
      </c>
      <c r="E27" s="6">
        <v>108212655</v>
      </c>
      <c r="F27" s="11">
        <f>COUNTIF('17C'!E$2:E$27,'mutation rates'!B27)</f>
        <v>1</v>
      </c>
      <c r="G27" s="11">
        <f>COUNTIFS('17C'!$E$2:$E$27,'mutation rates'!$B27,'17C'!$D$2:$D$27,'mutation rates'!G$2)</f>
        <v>0</v>
      </c>
      <c r="H27" s="11">
        <f>COUNTIFS('17C'!$E$2:$E$27,'mutation rates'!$B27,'17C'!$D$2:$D$27,'mutation rates'!H$2)</f>
        <v>0</v>
      </c>
      <c r="I27" s="11">
        <f>COUNTIFS('17C'!$E$2:$E$27,'mutation rates'!$B27,'17C'!$D$2:$D$27,'mutation rates'!I$2)</f>
        <v>1</v>
      </c>
      <c r="J27" s="6">
        <f t="shared" si="11"/>
        <v>1.848212669765842E-9</v>
      </c>
      <c r="K27" s="6">
        <f t="shared" si="12"/>
        <v>0</v>
      </c>
      <c r="L27" s="6">
        <f t="shared" si="13"/>
        <v>0</v>
      </c>
      <c r="M27" s="6">
        <f t="shared" si="14"/>
        <v>1.848212669765842E-9</v>
      </c>
    </row>
    <row r="28" spans="1:17" x14ac:dyDescent="0.25">
      <c r="A28" s="5">
        <v>17</v>
      </c>
      <c r="B28" t="s">
        <v>145</v>
      </c>
      <c r="C28">
        <v>5</v>
      </c>
      <c r="D28" s="20">
        <v>21.8</v>
      </c>
      <c r="E28" s="6">
        <v>105603483</v>
      </c>
      <c r="F28" s="11">
        <f>COUNTIF('17C'!E$2:E$27,'mutation rates'!B28)</f>
        <v>4</v>
      </c>
      <c r="G28" s="11">
        <f>COUNTIFS('17C'!$E$2:$E$27,'mutation rates'!$B28,'17C'!$D$2:$D$27,'mutation rates'!G$2)</f>
        <v>3</v>
      </c>
      <c r="H28" s="11">
        <f>COUNTIFS('17C'!$E$2:$E$27,'mutation rates'!$B28,'17C'!$D$2:$D$27,'mutation rates'!H$2)</f>
        <v>0</v>
      </c>
      <c r="I28" s="11">
        <f>COUNTIFS('17C'!$E$2:$E$27,'mutation rates'!$B28,'17C'!$D$2:$D$27,'mutation rates'!I$2)</f>
        <v>1</v>
      </c>
      <c r="J28" s="6">
        <f t="shared" si="11"/>
        <v>7.5755077131310155E-9</v>
      </c>
      <c r="K28" s="6">
        <f t="shared" si="12"/>
        <v>5.6816307848482612E-9</v>
      </c>
      <c r="L28" s="6">
        <f t="shared" si="13"/>
        <v>0</v>
      </c>
      <c r="M28" s="6">
        <f t="shared" si="14"/>
        <v>1.8938769282827539E-9</v>
      </c>
    </row>
    <row r="29" spans="1:17" ht="15.75" thickBot="1" x14ac:dyDescent="0.3">
      <c r="A29" s="5"/>
      <c r="E29" s="6"/>
      <c r="F29" s="11"/>
      <c r="G29" s="11"/>
      <c r="H29" s="11"/>
      <c r="I29" s="11"/>
      <c r="J29" s="6"/>
      <c r="K29" s="6"/>
      <c r="L29" s="7"/>
      <c r="M29" s="7"/>
    </row>
    <row r="30" spans="1:17" ht="15.75" thickBot="1" x14ac:dyDescent="0.3">
      <c r="A30" s="5">
        <v>20</v>
      </c>
      <c r="B30" t="s">
        <v>181</v>
      </c>
      <c r="C30">
        <v>5</v>
      </c>
      <c r="D30" s="20">
        <v>21.5</v>
      </c>
      <c r="E30" s="6">
        <v>113236130</v>
      </c>
      <c r="F30" s="11">
        <f>COUNTIF('20C'!E$2:E$53,'mutation rates'!B30)</f>
        <v>11</v>
      </c>
      <c r="G30" s="11">
        <f>COUNTIFS('20C'!$E$2:$E$53,'mutation rates'!$B30,'20C'!$D$2:$D$53,'mutation rates'!G$2)</f>
        <v>7</v>
      </c>
      <c r="H30" s="11">
        <f>COUNTIFS('20C'!$E$2:$E$53,'mutation rates'!$B30,'20C'!$D$2:$D$53,'mutation rates'!H$2)</f>
        <v>4</v>
      </c>
      <c r="I30" s="11">
        <f>COUNTIFS('20C'!$E$2:$E$53,'mutation rates'!$B30,'20C'!$D$2:$D$53,'mutation rates'!I$2)</f>
        <v>0</v>
      </c>
      <c r="J30" s="6">
        <f>F30/($E30*$C30)</f>
        <v>1.942842801144829E-8</v>
      </c>
      <c r="K30" s="6">
        <f>G30/($E30*$C30)</f>
        <v>1.2363545098194365E-8</v>
      </c>
      <c r="L30" s="6">
        <f>H30/($E30*$C30)</f>
        <v>7.0648829132539239E-9</v>
      </c>
      <c r="M30" s="6">
        <f>I30/($E30*$C30)</f>
        <v>0</v>
      </c>
      <c r="N30" s="13">
        <f>AVERAGE(J30:J39)</f>
        <v>8.3946847050717972E-9</v>
      </c>
      <c r="O30" s="14">
        <f t="shared" ref="O30" si="15">AVERAGE(K30:K39)</f>
        <v>6.7133650183594309E-9</v>
      </c>
      <c r="P30" s="14">
        <f t="shared" ref="P30" si="16">AVERAGE(L30:L39)</f>
        <v>1.1981032209953159E-9</v>
      </c>
      <c r="Q30" s="15">
        <f t="shared" ref="Q30" si="17">AVERAGE(M30:M39)</f>
        <v>4.8321646571704915E-10</v>
      </c>
    </row>
    <row r="31" spans="1:17" x14ac:dyDescent="0.25">
      <c r="A31" s="5">
        <v>20</v>
      </c>
      <c r="B31" t="s">
        <v>178</v>
      </c>
      <c r="C31">
        <v>5</v>
      </c>
      <c r="D31" s="20">
        <v>24.98</v>
      </c>
      <c r="E31" s="6">
        <v>129665170</v>
      </c>
      <c r="F31" s="11">
        <f>COUNTIF('20C'!E$2:E$53,'mutation rates'!B31)</f>
        <v>2</v>
      </c>
      <c r="G31" s="11">
        <f>COUNTIFS('20C'!$E$2:$E$53,'mutation rates'!$B31,'20C'!$D$2:$D$53,'mutation rates'!G$2)</f>
        <v>2</v>
      </c>
      <c r="H31" s="11">
        <f>COUNTIFS('20C'!$E$2:$E$53,'mutation rates'!$B31,'20C'!$D$2:$D$53,'mutation rates'!H$2)</f>
        <v>0</v>
      </c>
      <c r="I31" s="11">
        <f>COUNTIFS('20C'!$E$2:$E$53,'mutation rates'!$B31,'20C'!$D$2:$D$53,'mutation rates'!I$2)</f>
        <v>0</v>
      </c>
      <c r="J31" s="6">
        <f t="shared" ref="J31:J39" si="18">F31/($E31*$C31)</f>
        <v>3.084868511721382E-9</v>
      </c>
      <c r="K31" s="6">
        <f t="shared" ref="K31:K39" si="19">G31/($E31*$C31)</f>
        <v>3.084868511721382E-9</v>
      </c>
      <c r="L31" s="6">
        <f t="shared" ref="L31:L39" si="20">H31/($E31*$C31)</f>
        <v>0</v>
      </c>
      <c r="M31" s="6">
        <f t="shared" ref="M31:M39" si="21">I31/($E31*$C31)</f>
        <v>0</v>
      </c>
      <c r="N31" s="6"/>
      <c r="O31" s="6"/>
      <c r="P31" s="6"/>
      <c r="Q31" s="6"/>
    </row>
    <row r="32" spans="1:17" x14ac:dyDescent="0.25">
      <c r="A32" s="5">
        <v>20</v>
      </c>
      <c r="B32" t="s">
        <v>179</v>
      </c>
      <c r="C32">
        <v>5</v>
      </c>
      <c r="D32" s="20">
        <v>23.82</v>
      </c>
      <c r="E32" s="6">
        <v>127096967</v>
      </c>
      <c r="F32" s="11">
        <f>COUNTIF('20C'!E$2:E$53,'mutation rates'!B32)</f>
        <v>14</v>
      </c>
      <c r="G32" s="11">
        <f>COUNTIFS('20C'!$E$2:$E$53,'mutation rates'!$B32,'20C'!$D$2:$D$53,'mutation rates'!G$2)</f>
        <v>13</v>
      </c>
      <c r="H32" s="11">
        <f>COUNTIFS('20C'!$E$2:$E$53,'mutation rates'!$B32,'20C'!$D$2:$D$53,'mutation rates'!H$2)</f>
        <v>1</v>
      </c>
      <c r="I32" s="11">
        <f>COUNTIFS('20C'!$E$2:$E$53,'mutation rates'!$B32,'20C'!$D$2:$D$53,'mutation rates'!I$2)</f>
        <v>0</v>
      </c>
      <c r="J32" s="6">
        <f t="shared" si="18"/>
        <v>2.2030423432527702E-8</v>
      </c>
      <c r="K32" s="6">
        <f t="shared" si="19"/>
        <v>2.0456821758775722E-8</v>
      </c>
      <c r="L32" s="6">
        <f t="shared" si="20"/>
        <v>1.5736016737519786E-9</v>
      </c>
      <c r="M32" s="6">
        <f t="shared" si="21"/>
        <v>0</v>
      </c>
    </row>
    <row r="33" spans="1:31" x14ac:dyDescent="0.25">
      <c r="A33" s="5">
        <v>20</v>
      </c>
      <c r="B33" t="s">
        <v>182</v>
      </c>
      <c r="C33">
        <v>5</v>
      </c>
      <c r="D33" s="20">
        <v>22.1</v>
      </c>
      <c r="E33" s="6">
        <v>119669200</v>
      </c>
      <c r="F33" s="11">
        <f>COUNTIF('20C'!E$2:E$53,'mutation rates'!B33)</f>
        <v>4</v>
      </c>
      <c r="G33" s="11">
        <f>COUNTIFS('20C'!$E$2:$E$53,'mutation rates'!$B33,'20C'!$D$2:$D$53,'mutation rates'!G$2)</f>
        <v>2</v>
      </c>
      <c r="H33" s="11">
        <f>COUNTIFS('20C'!$E$2:$E$53,'mutation rates'!$B33,'20C'!$D$2:$D$53,'mutation rates'!H$2)</f>
        <v>2</v>
      </c>
      <c r="I33" s="11">
        <f>COUNTIFS('20C'!$E$2:$E$53,'mutation rates'!$B33,'20C'!$D$2:$D$53,'mutation rates'!I$2)</f>
        <v>0</v>
      </c>
      <c r="J33" s="6">
        <f t="shared" si="18"/>
        <v>6.6850952458945162E-9</v>
      </c>
      <c r="K33" s="6">
        <f t="shared" si="19"/>
        <v>3.3425476229472581E-9</v>
      </c>
      <c r="L33" s="6">
        <f t="shared" si="20"/>
        <v>3.3425476229472581E-9</v>
      </c>
      <c r="M33" s="6">
        <f t="shared" si="21"/>
        <v>0</v>
      </c>
    </row>
    <row r="34" spans="1:31" x14ac:dyDescent="0.25">
      <c r="A34" s="5">
        <v>20</v>
      </c>
      <c r="B34" t="s">
        <v>183</v>
      </c>
      <c r="C34">
        <v>5</v>
      </c>
      <c r="D34" s="20">
        <v>24.29</v>
      </c>
      <c r="E34" s="6">
        <v>108359345</v>
      </c>
      <c r="F34" s="11">
        <f>COUNTIF('20C'!E$2:E$53,'mutation rates'!B34)</f>
        <v>4</v>
      </c>
      <c r="G34" s="11">
        <f>COUNTIFS('20C'!$E$2:$E$53,'mutation rates'!$B34,'20C'!$D$2:$D$53,'mutation rates'!G$2)</f>
        <v>3</v>
      </c>
      <c r="H34" s="11">
        <f>COUNTIFS('20C'!$E$2:$E$53,'mutation rates'!$B34,'20C'!$D$2:$D$53,'mutation rates'!H$2)</f>
        <v>0</v>
      </c>
      <c r="I34" s="11">
        <f>COUNTIFS('20C'!$E$2:$E$53,'mutation rates'!$B34,'20C'!$D$2:$D$53,'mutation rates'!I$2)</f>
        <v>1</v>
      </c>
      <c r="J34" s="6">
        <f t="shared" si="18"/>
        <v>7.3828427072902663E-9</v>
      </c>
      <c r="K34" s="6">
        <f t="shared" si="19"/>
        <v>5.5371320304676999E-9</v>
      </c>
      <c r="L34" s="6">
        <f t="shared" si="20"/>
        <v>0</v>
      </c>
      <c r="M34" s="6">
        <f t="shared" si="21"/>
        <v>1.8457106768225666E-9</v>
      </c>
    </row>
    <row r="35" spans="1:31" x14ac:dyDescent="0.25">
      <c r="A35" s="5">
        <v>20</v>
      </c>
      <c r="B35" t="s">
        <v>230</v>
      </c>
      <c r="C35">
        <v>5</v>
      </c>
      <c r="D35" s="20">
        <v>26.95</v>
      </c>
      <c r="E35" s="6">
        <v>133971013</v>
      </c>
      <c r="F35" s="11">
        <f>COUNTIF('20C'!E$2:E$53,'mutation rates'!B35)</f>
        <v>2</v>
      </c>
      <c r="G35" s="11">
        <f>COUNTIFS('20C'!$E$2:$E$53,'mutation rates'!$B35,'20C'!$D$2:$D$53,'mutation rates'!G$2)</f>
        <v>1</v>
      </c>
      <c r="H35" s="11">
        <f>COUNTIFS('20C'!$E$2:$E$53,'mutation rates'!$B35,'20C'!$D$2:$D$53,'mutation rates'!H$2)</f>
        <v>0</v>
      </c>
      <c r="I35" s="11">
        <f>COUNTIFS('20C'!$E$2:$E$53,'mutation rates'!$B35,'20C'!$D$2:$D$53,'mutation rates'!I$2)</f>
        <v>1</v>
      </c>
      <c r="J35" s="6">
        <f t="shared" si="18"/>
        <v>2.9857205005981406E-9</v>
      </c>
      <c r="K35" s="6">
        <f t="shared" si="19"/>
        <v>1.4928602502990703E-9</v>
      </c>
      <c r="L35" s="6">
        <f t="shared" si="20"/>
        <v>0</v>
      </c>
      <c r="M35" s="6">
        <f t="shared" si="21"/>
        <v>1.4928602502990703E-9</v>
      </c>
    </row>
    <row r="36" spans="1:31" x14ac:dyDescent="0.25">
      <c r="A36" s="5">
        <v>20</v>
      </c>
      <c r="B36" t="s">
        <v>320</v>
      </c>
      <c r="C36">
        <v>5</v>
      </c>
      <c r="D36" s="20">
        <v>25.43</v>
      </c>
      <c r="E36" s="6">
        <v>131647254</v>
      </c>
      <c r="F36" s="11">
        <f>COUNTIF('20C'!E$2:E$53,'mutation rates'!B36)</f>
        <v>0</v>
      </c>
      <c r="G36" s="11">
        <f>COUNTIFS('20C'!$E$2:$E$53,'mutation rates'!$B36,'20C'!$D$2:$D$53,'mutation rates'!G$2)</f>
        <v>0</v>
      </c>
      <c r="H36" s="11">
        <f>COUNTIFS('20C'!$E$2:$E$53,'mutation rates'!$B36,'20C'!$D$2:$D$53,'mutation rates'!H$2)</f>
        <v>0</v>
      </c>
      <c r="I36" s="11">
        <f>COUNTIFS('20C'!$E$2:$E$53,'mutation rates'!$B36,'20C'!$D$2:$D$53,'mutation rates'!I$2)</f>
        <v>0</v>
      </c>
      <c r="J36" s="6">
        <f t="shared" si="18"/>
        <v>0</v>
      </c>
      <c r="K36" s="6">
        <f t="shared" si="19"/>
        <v>0</v>
      </c>
      <c r="L36" s="6">
        <f t="shared" si="20"/>
        <v>0</v>
      </c>
      <c r="M36" s="6">
        <f t="shared" si="21"/>
        <v>0</v>
      </c>
    </row>
    <row r="37" spans="1:31" x14ac:dyDescent="0.25">
      <c r="A37" s="5">
        <v>20</v>
      </c>
      <c r="B37" t="s">
        <v>184</v>
      </c>
      <c r="C37">
        <v>5</v>
      </c>
      <c r="D37" s="20">
        <v>27.97</v>
      </c>
      <c r="E37" s="6">
        <v>133905222</v>
      </c>
      <c r="F37" s="11">
        <f>COUNTIF('20C'!E$2:E$53,'mutation rates'!B37)</f>
        <v>11</v>
      </c>
      <c r="G37" s="11">
        <f>COUNTIFS('20C'!$E$2:$E$53,'mutation rates'!$B37,'20C'!$D$2:$D$53,'mutation rates'!G$2)</f>
        <v>10</v>
      </c>
      <c r="H37" s="11">
        <f>COUNTIFS('20C'!$E$2:$E$53,'mutation rates'!$B37,'20C'!$D$2:$D$53,'mutation rates'!H$2)</f>
        <v>0</v>
      </c>
      <c r="I37" s="11">
        <f>COUNTIFS('20C'!$E$2:$E$53,'mutation rates'!$B37,'20C'!$D$2:$D$53,'mutation rates'!I$2)</f>
        <v>1</v>
      </c>
      <c r="J37" s="6">
        <f t="shared" si="18"/>
        <v>1.6429531030537405E-8</v>
      </c>
      <c r="K37" s="6">
        <f t="shared" si="19"/>
        <v>1.493593730048855E-8</v>
      </c>
      <c r="L37" s="6">
        <f t="shared" si="20"/>
        <v>0</v>
      </c>
      <c r="M37" s="6">
        <f t="shared" si="21"/>
        <v>1.493593730048855E-9</v>
      </c>
    </row>
    <row r="38" spans="1:31" x14ac:dyDescent="0.25">
      <c r="A38" s="5">
        <v>20</v>
      </c>
      <c r="B38" t="s">
        <v>180</v>
      </c>
      <c r="C38">
        <v>5</v>
      </c>
      <c r="D38" s="20">
        <v>27.1</v>
      </c>
      <c r="E38" s="6">
        <v>135193536</v>
      </c>
      <c r="F38" s="11">
        <f>COUNTIF('20C'!E$2:E$53,'mutation rates'!B38)</f>
        <v>3</v>
      </c>
      <c r="G38" s="11">
        <f>COUNTIFS('20C'!$E$2:$E$53,'mutation rates'!$B38,'20C'!$D$2:$D$53,'mutation rates'!G$2)</f>
        <v>3</v>
      </c>
      <c r="H38" s="11">
        <f>COUNTIFS('20C'!$E$2:$E$53,'mutation rates'!$B38,'20C'!$D$2:$D$53,'mutation rates'!H$2)</f>
        <v>0</v>
      </c>
      <c r="I38" s="11">
        <f>COUNTIFS('20C'!$E$2:$E$53,'mutation rates'!$B38,'20C'!$D$2:$D$53,'mutation rates'!I$2)</f>
        <v>0</v>
      </c>
      <c r="J38" s="6">
        <f t="shared" si="18"/>
        <v>4.4380820100748012E-9</v>
      </c>
      <c r="K38" s="6">
        <f t="shared" si="19"/>
        <v>4.4380820100748012E-9</v>
      </c>
      <c r="L38" s="6">
        <f t="shared" si="20"/>
        <v>0</v>
      </c>
      <c r="M38" s="6">
        <f t="shared" si="21"/>
        <v>0</v>
      </c>
    </row>
    <row r="39" spans="1:31" x14ac:dyDescent="0.25">
      <c r="A39" s="5">
        <v>20</v>
      </c>
      <c r="B39" t="s">
        <v>185</v>
      </c>
      <c r="C39">
        <v>5</v>
      </c>
      <c r="D39" s="20">
        <v>27.56</v>
      </c>
      <c r="E39" s="6">
        <v>134965917</v>
      </c>
      <c r="F39" s="11">
        <f>COUNTIF('20C'!E$2:E$53,'mutation rates'!B39)</f>
        <v>1</v>
      </c>
      <c r="G39" s="11">
        <f>COUNTIFS('20C'!$E$2:$E$53,'mutation rates'!$B39,'20C'!$D$2:$D$53,'mutation rates'!G$2)</f>
        <v>1</v>
      </c>
      <c r="H39" s="11">
        <f>COUNTIFS('20C'!$E$2:$E$53,'mutation rates'!$B39,'20C'!$D$2:$D$53,'mutation rates'!H$2)</f>
        <v>0</v>
      </c>
      <c r="I39" s="11">
        <f>COUNTIFS('20C'!$E$2:$E$53,'mutation rates'!$B39,'20C'!$D$2:$D$53,'mutation rates'!I$2)</f>
        <v>0</v>
      </c>
      <c r="J39" s="6">
        <f t="shared" si="18"/>
        <v>1.4818556006254527E-9</v>
      </c>
      <c r="K39" s="6">
        <f t="shared" si="19"/>
        <v>1.4818556006254527E-9</v>
      </c>
      <c r="L39" s="6">
        <f t="shared" si="20"/>
        <v>0</v>
      </c>
      <c r="M39" s="6">
        <f t="shared" si="21"/>
        <v>0</v>
      </c>
    </row>
    <row r="40" spans="1:31" ht="15.75" thickBot="1" x14ac:dyDescent="0.3">
      <c r="A40" s="5"/>
      <c r="E40" s="6"/>
      <c r="F40" s="11"/>
      <c r="G40" s="11"/>
      <c r="H40" s="11"/>
      <c r="I40" s="11"/>
      <c r="L40" s="7"/>
      <c r="M40" s="7"/>
    </row>
    <row r="41" spans="1:31" ht="15.75" thickBot="1" x14ac:dyDescent="0.3">
      <c r="A41" s="5">
        <v>23</v>
      </c>
      <c r="B41" t="s">
        <v>198</v>
      </c>
      <c r="C41">
        <v>5</v>
      </c>
      <c r="D41" s="20">
        <v>23.28</v>
      </c>
      <c r="E41" s="6">
        <v>72517915</v>
      </c>
      <c r="F41" s="11">
        <f>COUNTIF('23C_nonmutators'!E$2:E$41,'mutation rates'!B41)</f>
        <v>5</v>
      </c>
      <c r="G41" s="11">
        <f>COUNTIFS('23C_nonmutators'!$E$2:$E$41,'mutation rates'!$B41,'23C_nonmutators'!$D$2:$D$41,'mutation rates'!G$2)</f>
        <v>5</v>
      </c>
      <c r="H41" s="11">
        <f>COUNTIFS('23C_nonmutators'!$E$2:$E$41,'mutation rates'!$B41,'23C_nonmutators'!$D$2:$D$41,'mutation rates'!H$2)</f>
        <v>0</v>
      </c>
      <c r="I41" s="11">
        <f>COUNTIFS('23C_nonmutators'!$E$2:$E$41,'mutation rates'!$B41,'23C_nonmutators'!$D$2:$D$41,'mutation rates'!I$2)</f>
        <v>0</v>
      </c>
      <c r="J41" s="6">
        <f>F41/($E41*$C41)</f>
        <v>1.3789695966851778E-8</v>
      </c>
      <c r="K41" s="6">
        <f>G41/($E41*$C41)</f>
        <v>1.3789695966851778E-8</v>
      </c>
      <c r="L41" s="6">
        <f>H41/($E41*$C41)</f>
        <v>0</v>
      </c>
      <c r="M41" s="6">
        <f>I41/($E41*$C41)</f>
        <v>0</v>
      </c>
      <c r="N41" s="13">
        <f>AVERAGE(J41:J47)</f>
        <v>1.3194694675377034E-8</v>
      </c>
      <c r="O41" s="14">
        <f t="shared" ref="O41:Q41" si="22">AVERAGE(K41:K47)</f>
        <v>1.2273949084125123E-8</v>
      </c>
      <c r="P41" s="14">
        <f t="shared" si="22"/>
        <v>6.2461469086352391E-10</v>
      </c>
      <c r="Q41" s="15">
        <f t="shared" si="22"/>
        <v>2.9613090038838644E-10</v>
      </c>
    </row>
    <row r="42" spans="1:31" x14ac:dyDescent="0.25">
      <c r="A42" s="5">
        <v>23</v>
      </c>
      <c r="B42" t="s">
        <v>201</v>
      </c>
      <c r="C42">
        <v>5</v>
      </c>
      <c r="D42" s="20">
        <v>24.59</v>
      </c>
      <c r="E42" s="6">
        <v>96482429</v>
      </c>
      <c r="F42" s="11">
        <f>COUNTIF('23C_nonmutators'!E$2:E$41,'mutation rates'!B42)</f>
        <v>7</v>
      </c>
      <c r="G42" s="11">
        <f>COUNTIFS('23C_nonmutators'!$E$2:$E$41,'mutation rates'!$B42,'23C_nonmutators'!$D$2:$D$41,'mutation rates'!G$2)</f>
        <v>6</v>
      </c>
      <c r="H42" s="11">
        <f>COUNTIFS('23C_nonmutators'!$E$2:$E$41,'mutation rates'!$B42,'23C_nonmutators'!$D$2:$D$41,'mutation rates'!H$2)</f>
        <v>0</v>
      </c>
      <c r="I42" s="11">
        <f>COUNTIFS('23C_nonmutators'!$E$2:$E$41,'mutation rates'!$B42,'23C_nonmutators'!$D$2:$D$41,'mutation rates'!I$2)</f>
        <v>1</v>
      </c>
      <c r="J42" s="6">
        <f t="shared" ref="J42:J47" si="23">F42/($E42*$C42)</f>
        <v>1.4510414119030938E-8</v>
      </c>
      <c r="K42" s="6">
        <f t="shared" ref="K42:K47" si="24">G42/($E42*$C42)</f>
        <v>1.2437497816312232E-8</v>
      </c>
      <c r="L42" s="6">
        <f t="shared" ref="L42:L47" si="25">H42/($E42*$C42)</f>
        <v>0</v>
      </c>
      <c r="M42" s="6">
        <f t="shared" ref="M42:M47" si="26">I42/($E42*$C42)</f>
        <v>2.0729163027187052E-9</v>
      </c>
      <c r="O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x14ac:dyDescent="0.25">
      <c r="A43" s="5">
        <v>23</v>
      </c>
      <c r="B43" t="s">
        <v>202</v>
      </c>
      <c r="C43">
        <v>4</v>
      </c>
      <c r="D43" s="20">
        <v>24.69</v>
      </c>
      <c r="E43" s="6">
        <v>98272499</v>
      </c>
      <c r="F43" s="11">
        <f>COUNTIF('23C_nonmutators'!E$2:E$41,'mutation rates'!B43)</f>
        <v>8</v>
      </c>
      <c r="G43" s="11">
        <f>COUNTIFS('23C_nonmutators'!$E$2:$E$41,'mutation rates'!$B43,'23C_nonmutators'!$D$2:$D$41,'mutation rates'!G$2)</f>
        <v>8</v>
      </c>
      <c r="H43" s="11">
        <f>COUNTIFS('23C_nonmutators'!$E$2:$E$41,'mutation rates'!$B43,'23C_nonmutators'!$D$2:$D$41,'mutation rates'!H$2)</f>
        <v>0</v>
      </c>
      <c r="I43" s="11">
        <f>COUNTIFS('23C_nonmutators'!$E$2:$E$41,'mutation rates'!$B43,'23C_nonmutators'!$D$2:$D$41,'mutation rates'!I$2)</f>
        <v>0</v>
      </c>
      <c r="J43" s="6">
        <f t="shared" si="23"/>
        <v>2.0351573638114159E-8</v>
      </c>
      <c r="K43" s="6">
        <f t="shared" si="24"/>
        <v>2.0351573638114159E-8</v>
      </c>
      <c r="L43" s="6">
        <f t="shared" si="25"/>
        <v>0</v>
      </c>
      <c r="M43" s="6">
        <f t="shared" si="26"/>
        <v>0</v>
      </c>
    </row>
    <row r="44" spans="1:31" x14ac:dyDescent="0.25">
      <c r="A44" s="5">
        <v>23</v>
      </c>
      <c r="B44" t="s">
        <v>203</v>
      </c>
      <c r="C44">
        <v>5</v>
      </c>
      <c r="D44" s="20">
        <v>23.78</v>
      </c>
      <c r="E44" s="6">
        <v>109515557</v>
      </c>
      <c r="F44" s="11">
        <f>COUNTIF('23C_nonmutators'!E$2:E$41,'mutation rates'!B44)</f>
        <v>3</v>
      </c>
      <c r="G44" s="11">
        <f>COUNTIFS('23C_nonmutators'!$E$2:$E$41,'mutation rates'!$B44,'23C_nonmutators'!$D$2:$D$41,'mutation rates'!G$2)</f>
        <v>3</v>
      </c>
      <c r="H44" s="11">
        <f>COUNTIFS('23C_nonmutators'!$E$2:$E$41,'mutation rates'!$B44,'23C_nonmutators'!$D$2:$D$41,'mutation rates'!H$2)</f>
        <v>0</v>
      </c>
      <c r="I44" s="11">
        <f>COUNTIFS('23C_nonmutators'!$E$2:$E$41,'mutation rates'!$B44,'23C_nonmutators'!$D$2:$D$41,'mutation rates'!I$2)</f>
        <v>0</v>
      </c>
      <c r="J44" s="6">
        <f t="shared" si="23"/>
        <v>5.478673682863157E-9</v>
      </c>
      <c r="K44" s="6">
        <f t="shared" si="24"/>
        <v>5.478673682863157E-9</v>
      </c>
      <c r="L44" s="6">
        <f t="shared" si="25"/>
        <v>0</v>
      </c>
      <c r="M44" s="6">
        <f t="shared" si="26"/>
        <v>0</v>
      </c>
    </row>
    <row r="45" spans="1:31" x14ac:dyDescent="0.25">
      <c r="A45" s="5">
        <v>23</v>
      </c>
      <c r="B45" t="s">
        <v>199</v>
      </c>
      <c r="C45">
        <v>5</v>
      </c>
      <c r="D45" s="20">
        <v>20.78</v>
      </c>
      <c r="E45" s="6">
        <v>98166612</v>
      </c>
      <c r="F45" s="11">
        <f>COUNTIF('23C_nonmutators'!E$2:E$41,'mutation rates'!B45)</f>
        <v>2</v>
      </c>
      <c r="G45" s="11">
        <f>COUNTIFS('23C_nonmutators'!$E$2:$E$41,'mutation rates'!$B45,'23C_nonmutators'!$D$2:$D$41,'mutation rates'!G$2)</f>
        <v>1</v>
      </c>
      <c r="H45" s="11">
        <f>COUNTIFS('23C_nonmutators'!$E$2:$E$41,'mutation rates'!$B45,'23C_nonmutators'!$D$2:$D$41,'mutation rates'!H$2)</f>
        <v>1</v>
      </c>
      <c r="I45" s="11">
        <f>COUNTIFS('23C_nonmutators'!$E$2:$E$41,'mutation rates'!$B45,'23C_nonmutators'!$D$2:$D$41,'mutation rates'!I$2)</f>
        <v>0</v>
      </c>
      <c r="J45" s="6">
        <f t="shared" si="23"/>
        <v>4.0747051553536349E-9</v>
      </c>
      <c r="K45" s="6">
        <f t="shared" si="24"/>
        <v>2.0373525776768175E-9</v>
      </c>
      <c r="L45" s="6">
        <f t="shared" si="25"/>
        <v>2.0373525776768175E-9</v>
      </c>
      <c r="M45" s="6">
        <f>I45/($E45*$C45)</f>
        <v>0</v>
      </c>
    </row>
    <row r="46" spans="1:31" x14ac:dyDescent="0.25">
      <c r="A46" s="5">
        <v>23</v>
      </c>
      <c r="B46" t="s">
        <v>226</v>
      </c>
      <c r="C46">
        <v>5</v>
      </c>
      <c r="D46" s="20">
        <v>26.71</v>
      </c>
      <c r="E46" s="6">
        <v>89821292</v>
      </c>
      <c r="F46" s="11">
        <f>COUNTIF('23C_nonmutators'!E$2:E$41,'mutation rates'!B46)</f>
        <v>8</v>
      </c>
      <c r="G46" s="11">
        <f>COUNTIFS('23C_nonmutators'!$E$2:$E$41,'mutation rates'!$B46,'23C_nonmutators'!$D$2:$D$41,'mutation rates'!G$2)</f>
        <v>8</v>
      </c>
      <c r="H46" s="11">
        <f>COUNTIFS('23C_nonmutators'!$E$2:$E$41,'mutation rates'!$B46,'23C_nonmutators'!$D$2:$D$41,'mutation rates'!H$2)</f>
        <v>0</v>
      </c>
      <c r="I46" s="11">
        <f>COUNTIFS('23C_nonmutators'!$E$2:$E$41,'mutation rates'!$B46,'23C_nonmutators'!$D$2:$D$41,'mutation rates'!I$2)</f>
        <v>0</v>
      </c>
      <c r="J46" s="6">
        <f t="shared" si="23"/>
        <v>1.7813148356850623E-8</v>
      </c>
      <c r="K46" s="6">
        <f t="shared" si="24"/>
        <v>1.7813148356850623E-8</v>
      </c>
      <c r="L46" s="6">
        <f t="shared" si="25"/>
        <v>0</v>
      </c>
      <c r="M46" s="6">
        <f t="shared" si="26"/>
        <v>0</v>
      </c>
    </row>
    <row r="47" spans="1:31" x14ac:dyDescent="0.25">
      <c r="A47" s="5">
        <v>23</v>
      </c>
      <c r="B47" t="s">
        <v>200</v>
      </c>
      <c r="C47">
        <v>4</v>
      </c>
      <c r="D47" s="20">
        <v>25.96</v>
      </c>
      <c r="E47" s="6">
        <v>107068662</v>
      </c>
      <c r="F47" s="11">
        <f>COUNTIF('23C_nonmutators'!E$2:E$41,'mutation rates'!B47)</f>
        <v>7</v>
      </c>
      <c r="G47" s="11">
        <f>COUNTIFS('23C_nonmutators'!$E$2:$E$41,'mutation rates'!$B47,'23C_nonmutators'!$D$2:$D$41,'mutation rates'!G$2)</f>
        <v>6</v>
      </c>
      <c r="H47" s="11">
        <f>COUNTIFS('23C_nonmutators'!$E$2:$E$41,'mutation rates'!$B47,'23C_nonmutators'!$D$2:$D$41,'mutation rates'!H$2)</f>
        <v>1</v>
      </c>
      <c r="I47" s="11">
        <f>COUNTIFS('23C_nonmutators'!$E$2:$E$41,'mutation rates'!$B47,'23C_nonmutators'!$D$2:$D$41,'mutation rates'!I$2)</f>
        <v>0</v>
      </c>
      <c r="J47" s="6">
        <f t="shared" si="23"/>
        <v>1.6344651808574951E-8</v>
      </c>
      <c r="K47" s="6">
        <f t="shared" si="24"/>
        <v>1.4009701550207101E-8</v>
      </c>
      <c r="L47" s="6">
        <f t="shared" si="25"/>
        <v>2.3349502583678498E-9</v>
      </c>
      <c r="M47" s="6">
        <f t="shared" si="26"/>
        <v>0</v>
      </c>
    </row>
    <row r="48" spans="1:31" x14ac:dyDescent="0.25">
      <c r="A48" s="16">
        <v>23</v>
      </c>
      <c r="B48" s="17" t="s">
        <v>322</v>
      </c>
      <c r="C48" s="17">
        <v>4</v>
      </c>
      <c r="D48" s="21">
        <v>23.43</v>
      </c>
      <c r="E48" s="18">
        <v>81960365</v>
      </c>
      <c r="F48" s="17">
        <f>SUM(G48:I48)</f>
        <v>42258</v>
      </c>
      <c r="G48" s="17">
        <v>42258</v>
      </c>
      <c r="H48" s="17">
        <v>0</v>
      </c>
      <c r="I48" s="17">
        <v>0</v>
      </c>
      <c r="J48" s="18">
        <f t="shared" ref="J48:M50" si="27">F48/($C48*$E48)</f>
        <v>1.2889766901355308E-4</v>
      </c>
      <c r="K48" s="18">
        <f t="shared" si="27"/>
        <v>1.2889766901355308E-4</v>
      </c>
      <c r="L48" s="18">
        <f t="shared" si="27"/>
        <v>0</v>
      </c>
      <c r="M48" s="18">
        <f t="shared" si="27"/>
        <v>0</v>
      </c>
    </row>
    <row r="49" spans="1:17" x14ac:dyDescent="0.25">
      <c r="A49" s="16">
        <v>23</v>
      </c>
      <c r="B49" s="17" t="s">
        <v>323</v>
      </c>
      <c r="C49" s="17">
        <v>5</v>
      </c>
      <c r="D49" s="21">
        <v>24.78</v>
      </c>
      <c r="E49" s="18">
        <v>70695959</v>
      </c>
      <c r="F49" s="17">
        <f t="shared" ref="F49:F50" si="28">SUM(G49:I49)</f>
        <v>34319</v>
      </c>
      <c r="G49" s="17">
        <v>34319</v>
      </c>
      <c r="H49" s="17">
        <v>0</v>
      </c>
      <c r="I49" s="17">
        <v>0</v>
      </c>
      <c r="J49" s="18">
        <f t="shared" si="27"/>
        <v>9.7089000518403034E-5</v>
      </c>
      <c r="K49" s="18">
        <f t="shared" si="27"/>
        <v>9.7089000518403034E-5</v>
      </c>
      <c r="L49" s="18">
        <f t="shared" si="27"/>
        <v>0</v>
      </c>
      <c r="M49" s="18">
        <f t="shared" si="27"/>
        <v>0</v>
      </c>
    </row>
    <row r="50" spans="1:17" x14ac:dyDescent="0.25">
      <c r="A50" s="16">
        <v>23</v>
      </c>
      <c r="B50" s="17" t="s">
        <v>324</v>
      </c>
      <c r="C50" s="17">
        <v>5</v>
      </c>
      <c r="D50" s="21">
        <v>23.22</v>
      </c>
      <c r="E50" s="18">
        <v>75849074</v>
      </c>
      <c r="F50" s="17">
        <f t="shared" si="28"/>
        <v>29304</v>
      </c>
      <c r="G50" s="17">
        <v>17058</v>
      </c>
      <c r="H50" s="17">
        <v>6064</v>
      </c>
      <c r="I50" s="17">
        <v>6182</v>
      </c>
      <c r="J50" s="18">
        <f t="shared" si="27"/>
        <v>7.7269236009394125E-5</v>
      </c>
      <c r="K50" s="18">
        <f t="shared" si="27"/>
        <v>4.4978795654117016E-5</v>
      </c>
      <c r="L50" s="18">
        <f t="shared" si="27"/>
        <v>1.5989648074016038E-5</v>
      </c>
      <c r="M50" s="18">
        <f t="shared" si="27"/>
        <v>1.6300792281261074E-5</v>
      </c>
    </row>
    <row r="51" spans="1:17" ht="15.75" thickBot="1" x14ac:dyDescent="0.3">
      <c r="A51" s="5"/>
      <c r="E51" s="6"/>
      <c r="F51" s="11"/>
      <c r="G51" s="11"/>
      <c r="H51" s="11"/>
      <c r="I51" s="11"/>
      <c r="J51" s="6"/>
      <c r="K51" s="6"/>
      <c r="L51" s="6"/>
      <c r="M51" s="6"/>
    </row>
    <row r="52" spans="1:17" ht="15.75" thickBot="1" x14ac:dyDescent="0.3">
      <c r="A52" s="5">
        <v>26</v>
      </c>
      <c r="B52" s="8" t="s">
        <v>303</v>
      </c>
      <c r="C52">
        <v>2</v>
      </c>
      <c r="D52" s="20">
        <v>24.9</v>
      </c>
      <c r="E52" s="6">
        <v>93596162</v>
      </c>
      <c r="F52" s="11">
        <f>COUNTIF('26C'!E$2:E$69,'mutation rates'!$B52)</f>
        <v>1</v>
      </c>
      <c r="G52" s="11">
        <f>COUNTIFS('26C'!$E$2:$E$69,'mutation rates'!$B52,'26C'!$D$2:$D$69,'mutation rates'!G$2)</f>
        <v>0</v>
      </c>
      <c r="H52" s="11">
        <f>COUNTIFS('26C'!$E$2:$E$69,'mutation rates'!$B52,'26C'!$D$2:$D$69,'mutation rates'!H$2)</f>
        <v>1</v>
      </c>
      <c r="I52" s="11">
        <f>COUNTIFS('26C'!$E$2:$E$69,'mutation rates'!$B52,'26C'!$D$2:$D$69,'mutation rates'!I$2)</f>
        <v>0</v>
      </c>
      <c r="J52" s="6">
        <f>F52/($E52*$C52)</f>
        <v>5.3420993907848484E-9</v>
      </c>
      <c r="K52" s="6">
        <f>G52/($E52*$C52)</f>
        <v>0</v>
      </c>
      <c r="L52" s="6">
        <f>H52/($E52*$C52)</f>
        <v>5.3420993907848484E-9</v>
      </c>
      <c r="M52" s="6">
        <f>I52/($E52*$C52)</f>
        <v>0</v>
      </c>
      <c r="N52" s="13">
        <f>AVERAGE(J52:J58,J60:J65)</f>
        <v>2.7334385685748238E-8</v>
      </c>
      <c r="O52" s="14">
        <f t="shared" ref="O52:Q52" si="29">AVERAGE(K52:K58,K60:K65)</f>
        <v>2.4519972097189693E-8</v>
      </c>
      <c r="P52" s="14">
        <f t="shared" si="29"/>
        <v>1.4123846921354208E-9</v>
      </c>
      <c r="Q52" s="15">
        <f t="shared" si="29"/>
        <v>1.4020288964231232E-9</v>
      </c>
    </row>
    <row r="53" spans="1:17" x14ac:dyDescent="0.25">
      <c r="A53" s="5">
        <v>26</v>
      </c>
      <c r="B53" s="8" t="s">
        <v>273</v>
      </c>
      <c r="C53">
        <v>2</v>
      </c>
      <c r="D53" s="20">
        <v>23.55</v>
      </c>
      <c r="E53" s="6">
        <v>95777840</v>
      </c>
      <c r="F53" s="11">
        <f>COUNTIF('26C'!E$2:E$69,'mutation rates'!$B53)</f>
        <v>2</v>
      </c>
      <c r="G53" s="11">
        <f>COUNTIFS('26C'!$E$2:$E$69,'mutation rates'!$B53,'26C'!$D$2:$D$69,'mutation rates'!G$2)</f>
        <v>2</v>
      </c>
      <c r="H53" s="11">
        <f>COUNTIFS('26C'!$E$2:$E$69,'mutation rates'!$B53,'26C'!$D$2:$D$69,'mutation rates'!H$2)</f>
        <v>0</v>
      </c>
      <c r="I53" s="11">
        <f>COUNTIFS('26C'!$E$2:$E$69,'mutation rates'!$B53,'26C'!$D$2:$D$69,'mutation rates'!I$2)</f>
        <v>0</v>
      </c>
      <c r="J53" s="6">
        <f t="shared" ref="J53:J65" si="30">F53/($E53*$C53)</f>
        <v>1.0440828483916531E-8</v>
      </c>
      <c r="K53" s="6">
        <f t="shared" ref="K53:K65" si="31">G53/($E53*$C53)</f>
        <v>1.0440828483916531E-8</v>
      </c>
      <c r="L53" s="6">
        <f t="shared" ref="L53:L65" si="32">H53/($E53*$C53)</f>
        <v>0</v>
      </c>
      <c r="M53" s="6">
        <f t="shared" ref="M53:M65" si="33">I53/($E53*$C53)</f>
        <v>0</v>
      </c>
    </row>
    <row r="54" spans="1:17" x14ac:dyDescent="0.25">
      <c r="A54" s="5">
        <v>26</v>
      </c>
      <c r="B54" s="8" t="s">
        <v>271</v>
      </c>
      <c r="C54">
        <v>2</v>
      </c>
      <c r="D54" s="20">
        <v>12.57</v>
      </c>
      <c r="E54" s="6">
        <v>43379410</v>
      </c>
      <c r="F54" s="11">
        <f>COUNTIF('26C'!E$2:E$69,'mutation rates'!$B54)</f>
        <v>7</v>
      </c>
      <c r="G54" s="11">
        <f>COUNTIFS('26C'!$E$2:$E$69,'mutation rates'!$B54,'26C'!$D$2:$D$69,'mutation rates'!G$2)</f>
        <v>6</v>
      </c>
      <c r="H54" s="11">
        <f>COUNTIFS('26C'!$E$2:$E$69,'mutation rates'!$B54,'26C'!$D$2:$D$69,'mutation rates'!H$2)</f>
        <v>0</v>
      </c>
      <c r="I54" s="11">
        <f>COUNTIFS('26C'!$E$2:$E$69,'mutation rates'!$B54,'26C'!$D$2:$D$69,'mutation rates'!I$2)</f>
        <v>1</v>
      </c>
      <c r="J54" s="6">
        <f t="shared" si="30"/>
        <v>8.0683439447424481E-8</v>
      </c>
      <c r="K54" s="6">
        <f t="shared" si="31"/>
        <v>6.9157233812078121E-8</v>
      </c>
      <c r="L54" s="6">
        <f t="shared" si="32"/>
        <v>0</v>
      </c>
      <c r="M54" s="6">
        <f t="shared" si="33"/>
        <v>1.1526205635346355E-8</v>
      </c>
    </row>
    <row r="55" spans="1:17" x14ac:dyDescent="0.25">
      <c r="A55" s="5">
        <v>26</v>
      </c>
      <c r="B55" s="8" t="s">
        <v>272</v>
      </c>
      <c r="C55">
        <v>2</v>
      </c>
      <c r="D55" s="20">
        <v>23.06</v>
      </c>
      <c r="E55" s="6">
        <v>87620628</v>
      </c>
      <c r="F55" s="11">
        <f>COUNTIF('26C'!E$2:E$69,'mutation rates'!$B55)</f>
        <v>2</v>
      </c>
      <c r="G55" s="11">
        <f>COUNTIFS('26C'!$E$2:$E$69,'mutation rates'!$B55,'26C'!$D$2:$D$69,'mutation rates'!G$2)</f>
        <v>2</v>
      </c>
      <c r="H55" s="11">
        <f>COUNTIFS('26C'!$E$2:$E$69,'mutation rates'!$B55,'26C'!$D$2:$D$69,'mutation rates'!H$2)</f>
        <v>0</v>
      </c>
      <c r="I55" s="11">
        <f>COUNTIFS('26C'!$E$2:$E$69,'mutation rates'!$B55,'26C'!$D$2:$D$69,'mutation rates'!I$2)</f>
        <v>0</v>
      </c>
      <c r="J55" s="6">
        <f t="shared" si="30"/>
        <v>1.141283762540483E-8</v>
      </c>
      <c r="K55" s="6">
        <f t="shared" si="31"/>
        <v>1.141283762540483E-8</v>
      </c>
      <c r="L55" s="6">
        <f t="shared" si="32"/>
        <v>0</v>
      </c>
      <c r="M55" s="6">
        <f t="shared" si="33"/>
        <v>0</v>
      </c>
    </row>
    <row r="56" spans="1:17" x14ac:dyDescent="0.25">
      <c r="A56" s="5">
        <v>26</v>
      </c>
      <c r="B56" s="8" t="s">
        <v>274</v>
      </c>
      <c r="C56">
        <v>2</v>
      </c>
      <c r="D56" s="20">
        <v>27.03</v>
      </c>
      <c r="E56" s="6">
        <v>84362282</v>
      </c>
      <c r="F56" s="11">
        <f>COUNTIF('26C'!E$2:E$69,'mutation rates'!$B56)</f>
        <v>2</v>
      </c>
      <c r="G56" s="11">
        <f>COUNTIFS('26C'!$E$2:$E$69,'mutation rates'!$B56,'26C'!$D$2:$D$69,'mutation rates'!G$2)</f>
        <v>2</v>
      </c>
      <c r="H56" s="11">
        <f>COUNTIFS('26C'!$E$2:$E$69,'mutation rates'!$B56,'26C'!$D$2:$D$69,'mutation rates'!H$2)</f>
        <v>0</v>
      </c>
      <c r="I56" s="11">
        <f>COUNTIFS('26C'!$E$2:$E$69,'mutation rates'!$B56,'26C'!$D$2:$D$69,'mutation rates'!I$2)</f>
        <v>0</v>
      </c>
      <c r="J56" s="6">
        <f t="shared" si="30"/>
        <v>1.1853638572745104E-8</v>
      </c>
      <c r="K56" s="6">
        <f t="shared" si="31"/>
        <v>1.1853638572745104E-8</v>
      </c>
      <c r="L56" s="6">
        <f t="shared" si="32"/>
        <v>0</v>
      </c>
      <c r="M56" s="6">
        <f t="shared" si="33"/>
        <v>0</v>
      </c>
    </row>
    <row r="57" spans="1:17" x14ac:dyDescent="0.25">
      <c r="A57" s="5">
        <v>26</v>
      </c>
      <c r="B57" s="8" t="s">
        <v>275</v>
      </c>
      <c r="C57">
        <v>2</v>
      </c>
      <c r="D57" s="20">
        <v>27.6</v>
      </c>
      <c r="E57" s="6">
        <v>77632512</v>
      </c>
      <c r="F57" s="11">
        <f>COUNTIF('26C'!E$2:E$69,'mutation rates'!$B57)</f>
        <v>3</v>
      </c>
      <c r="G57" s="11">
        <f>COUNTIFS('26C'!$E$2:$E$69,'mutation rates'!$B57,'26C'!$D$2:$D$69,'mutation rates'!G$2)</f>
        <v>2</v>
      </c>
      <c r="H57" s="11">
        <f>COUNTIFS('26C'!$E$2:$E$69,'mutation rates'!$B57,'26C'!$D$2:$D$69,'mutation rates'!H$2)</f>
        <v>1</v>
      </c>
      <c r="I57" s="11">
        <f>COUNTIFS('26C'!$E$2:$E$69,'mutation rates'!$B57,'26C'!$D$2:$D$69,'mutation rates'!I$2)</f>
        <v>0</v>
      </c>
      <c r="J57" s="6">
        <f t="shared" si="30"/>
        <v>1.9321801669898302E-8</v>
      </c>
      <c r="K57" s="6">
        <f t="shared" si="31"/>
        <v>1.2881201113265534E-8</v>
      </c>
      <c r="L57" s="6">
        <f t="shared" si="32"/>
        <v>6.4406005566327672E-9</v>
      </c>
      <c r="M57" s="6">
        <f t="shared" si="33"/>
        <v>0</v>
      </c>
      <c r="O57" s="23">
        <f>J59/J54</f>
        <v>1.2861633223313513</v>
      </c>
    </row>
    <row r="58" spans="1:17" x14ac:dyDescent="0.25">
      <c r="A58" s="5">
        <v>26</v>
      </c>
      <c r="B58" s="8" t="s">
        <v>276</v>
      </c>
      <c r="C58">
        <v>2</v>
      </c>
      <c r="D58" s="20">
        <v>23.02</v>
      </c>
      <c r="E58" s="6">
        <v>75907492</v>
      </c>
      <c r="F58" s="11">
        <f>COUNTIF('26C'!E$2:E$69,'mutation rates'!$B58)</f>
        <v>1</v>
      </c>
      <c r="G58" s="11">
        <f>COUNTIFS('26C'!$E$2:$E$69,'mutation rates'!$B58,'26C'!$D$2:$D$69,'mutation rates'!G$2)</f>
        <v>1</v>
      </c>
      <c r="H58" s="11">
        <f>COUNTIFS('26C'!$E$2:$E$69,'mutation rates'!$B58,'26C'!$D$2:$D$69,'mutation rates'!H$2)</f>
        <v>0</v>
      </c>
      <c r="I58" s="11">
        <f>COUNTIFS('26C'!$E$2:$E$69,'mutation rates'!$B58,'26C'!$D$2:$D$69,'mutation rates'!I$2)</f>
        <v>0</v>
      </c>
      <c r="J58" s="6">
        <f t="shared" si="30"/>
        <v>6.5869650916671043E-9</v>
      </c>
      <c r="K58" s="6">
        <f t="shared" si="31"/>
        <v>6.5869650916671043E-9</v>
      </c>
      <c r="L58" s="6">
        <f t="shared" si="32"/>
        <v>0</v>
      </c>
      <c r="M58" s="6">
        <f t="shared" si="33"/>
        <v>0</v>
      </c>
    </row>
    <row r="59" spans="1:17" x14ac:dyDescent="0.25">
      <c r="A59" s="16">
        <v>26</v>
      </c>
      <c r="B59" s="17" t="s">
        <v>279</v>
      </c>
      <c r="C59" s="17">
        <v>2</v>
      </c>
      <c r="D59" s="21">
        <v>23.03</v>
      </c>
      <c r="E59" s="18">
        <v>86728530</v>
      </c>
      <c r="F59" s="17">
        <f>COUNTIF('26C'!E$2:E$69,'mutation rates'!$B59)</f>
        <v>18</v>
      </c>
      <c r="G59" s="17">
        <f>COUNTIFS('26C'!$E$2:$E$69,'mutation rates'!$B59,'26C'!$D$2:$D$69,'mutation rates'!G$2)</f>
        <v>18</v>
      </c>
      <c r="H59" s="17">
        <f>COUNTIFS('26C'!$E$2:$E$69,'mutation rates'!$B59,'26C'!$D$2:$D$69,'mutation rates'!H$2)</f>
        <v>0</v>
      </c>
      <c r="I59" s="17">
        <f>COUNTIFS('26C'!$E$2:$E$69,'mutation rates'!$B59,'26C'!$D$2:$D$69,'mutation rates'!I$2)</f>
        <v>0</v>
      </c>
      <c r="J59" s="18">
        <f>F59/($E59*$C59)</f>
        <v>1.0377208053681989E-7</v>
      </c>
      <c r="K59" s="18">
        <f t="shared" si="31"/>
        <v>1.0377208053681989E-7</v>
      </c>
      <c r="L59" s="18">
        <f t="shared" si="32"/>
        <v>0</v>
      </c>
      <c r="M59" s="18">
        <f t="shared" si="33"/>
        <v>0</v>
      </c>
      <c r="O59" s="6"/>
    </row>
    <row r="60" spans="1:17" x14ac:dyDescent="0.25">
      <c r="A60" s="5">
        <v>26</v>
      </c>
      <c r="B60" s="9" t="s">
        <v>281</v>
      </c>
      <c r="C60" s="10">
        <v>2</v>
      </c>
      <c r="D60" s="22">
        <v>18.57</v>
      </c>
      <c r="E60" s="6">
        <v>64574609</v>
      </c>
      <c r="F60" s="11">
        <f>COUNTIF('26C'!E$2:E$69,'mutation rates'!$B60)</f>
        <v>6</v>
      </c>
      <c r="G60" s="11">
        <f>COUNTIFS('26C'!$E$2:$E$69,'mutation rates'!$B60,'26C'!$D$2:$D$69,'mutation rates'!G$2)</f>
        <v>6</v>
      </c>
      <c r="H60" s="11">
        <f>COUNTIFS('26C'!$E$2:$E$69,'mutation rates'!$B60,'26C'!$D$2:$D$69,'mutation rates'!H$2)</f>
        <v>0</v>
      </c>
      <c r="I60" s="11">
        <f>COUNTIFS('26C'!$E$2:$E$69,'mutation rates'!$B60,'26C'!$D$2:$D$69,'mutation rates'!I$2)</f>
        <v>0</v>
      </c>
      <c r="J60" s="6">
        <f t="shared" si="30"/>
        <v>4.6457888734564385E-8</v>
      </c>
      <c r="K60" s="6">
        <f t="shared" si="31"/>
        <v>4.6457888734564385E-8</v>
      </c>
      <c r="L60" s="6">
        <f t="shared" si="32"/>
        <v>0</v>
      </c>
      <c r="M60" s="6">
        <f t="shared" si="33"/>
        <v>0</v>
      </c>
    </row>
    <row r="61" spans="1:17" x14ac:dyDescent="0.25">
      <c r="A61" s="5">
        <v>26</v>
      </c>
      <c r="B61" s="9" t="s">
        <v>283</v>
      </c>
      <c r="C61" s="10">
        <v>2</v>
      </c>
      <c r="D61" s="22">
        <v>23.91</v>
      </c>
      <c r="E61" s="6">
        <v>78743775</v>
      </c>
      <c r="F61" s="11">
        <f>COUNTIF('26C'!E$2:E$69,'mutation rates'!$B61)</f>
        <v>3</v>
      </c>
      <c r="G61" s="11">
        <f>COUNTIFS('26C'!$E$2:$E$69,'mutation rates'!$B61,'26C'!$D$2:$D$69,'mutation rates'!G$2)</f>
        <v>3</v>
      </c>
      <c r="H61" s="11">
        <f>COUNTIFS('26C'!$E$2:$E$69,'mutation rates'!$B61,'26C'!$D$2:$D$69,'mutation rates'!H$2)</f>
        <v>0</v>
      </c>
      <c r="I61" s="11">
        <f>COUNTIFS('26C'!$E$2:$E$69,'mutation rates'!$B61,'26C'!$D$2:$D$69,'mutation rates'!I$2)</f>
        <v>0</v>
      </c>
      <c r="J61" s="6">
        <f t="shared" si="30"/>
        <v>1.904912483558224E-8</v>
      </c>
      <c r="K61" s="6">
        <f t="shared" si="31"/>
        <v>1.904912483558224E-8</v>
      </c>
      <c r="L61" s="6">
        <f t="shared" si="32"/>
        <v>0</v>
      </c>
      <c r="M61" s="6">
        <f t="shared" si="33"/>
        <v>0</v>
      </c>
    </row>
    <row r="62" spans="1:17" x14ac:dyDescent="0.25">
      <c r="A62" s="5">
        <v>26</v>
      </c>
      <c r="B62" s="9" t="s">
        <v>280</v>
      </c>
      <c r="C62" s="10">
        <v>2</v>
      </c>
      <c r="D62" s="22">
        <v>27.79</v>
      </c>
      <c r="E62" s="6">
        <v>89574976</v>
      </c>
      <c r="F62" s="11">
        <f>COUNTIF('26C'!E$2:E$69,'mutation rates'!$B62)</f>
        <v>5</v>
      </c>
      <c r="G62" s="11">
        <f>COUNTIFS('26C'!$E$2:$E$69,'mutation rates'!$B62,'26C'!$D$2:$D$69,'mutation rates'!G$2)</f>
        <v>5</v>
      </c>
      <c r="H62" s="11">
        <f>COUNTIFS('26C'!$E$2:$E$69,'mutation rates'!$B62,'26C'!$D$2:$D$69,'mutation rates'!H$2)</f>
        <v>0</v>
      </c>
      <c r="I62" s="11">
        <f>COUNTIFS('26C'!$E$2:$E$69,'mutation rates'!$B62,'26C'!$D$2:$D$69,'mutation rates'!I$2)</f>
        <v>0</v>
      </c>
      <c r="J62" s="6">
        <f t="shared" si="30"/>
        <v>2.7909580461400292E-8</v>
      </c>
      <c r="K62" s="6">
        <f t="shared" si="31"/>
        <v>2.7909580461400292E-8</v>
      </c>
      <c r="L62" s="6">
        <f t="shared" si="32"/>
        <v>0</v>
      </c>
      <c r="M62" s="6">
        <f t="shared" si="33"/>
        <v>0</v>
      </c>
    </row>
    <row r="63" spans="1:17" x14ac:dyDescent="0.25">
      <c r="A63" s="5">
        <v>26</v>
      </c>
      <c r="B63" s="9" t="s">
        <v>278</v>
      </c>
      <c r="C63" s="10">
        <v>2</v>
      </c>
      <c r="D63" s="22">
        <v>23.67</v>
      </c>
      <c r="E63" s="6">
        <v>80797535</v>
      </c>
      <c r="F63" s="11">
        <f>COUNTIF('26C'!E$2:E$69,'mutation rates'!$B63)</f>
        <v>7</v>
      </c>
      <c r="G63" s="11">
        <f>COUNTIFS('26C'!$E$2:$E$69,'mutation rates'!$B63,'26C'!$D$2:$D$69,'mutation rates'!G$2)</f>
        <v>7</v>
      </c>
      <c r="H63" s="11">
        <f>COUNTIFS('26C'!$E$2:$E$69,'mutation rates'!$B63,'26C'!$D$2:$D$69,'mutation rates'!H$2)</f>
        <v>0</v>
      </c>
      <c r="I63" s="11">
        <f>COUNTIFS('26C'!$E$2:$E$69,'mutation rates'!$B63,'26C'!$D$2:$D$69,'mutation rates'!I$2)</f>
        <v>0</v>
      </c>
      <c r="J63" s="6">
        <f t="shared" si="30"/>
        <v>4.331815320851063E-8</v>
      </c>
      <c r="K63" s="6">
        <f t="shared" si="31"/>
        <v>4.331815320851063E-8</v>
      </c>
      <c r="L63" s="6">
        <f t="shared" si="32"/>
        <v>0</v>
      </c>
      <c r="M63" s="6">
        <f t="shared" si="33"/>
        <v>0</v>
      </c>
    </row>
    <row r="64" spans="1:17" x14ac:dyDescent="0.25">
      <c r="A64" s="5">
        <v>26</v>
      </c>
      <c r="B64" s="9" t="s">
        <v>282</v>
      </c>
      <c r="C64" s="10">
        <v>2</v>
      </c>
      <c r="D64" s="22">
        <v>28.93</v>
      </c>
      <c r="E64" s="6">
        <v>76007467</v>
      </c>
      <c r="F64" s="11">
        <f>COUNTIF('26C'!E$2:E$69,'mutation rates'!$B64)</f>
        <v>6</v>
      </c>
      <c r="G64" s="11">
        <f>COUNTIFS('26C'!$E$2:$E$69,'mutation rates'!$B64,'26C'!$D$2:$D$69,'mutation rates'!G$2)</f>
        <v>5</v>
      </c>
      <c r="H64" s="11">
        <f>COUNTIFS('26C'!$E$2:$E$69,'mutation rates'!$B64,'26C'!$D$2:$D$69,'mutation rates'!H$2)</f>
        <v>1</v>
      </c>
      <c r="I64" s="11">
        <f>COUNTIFS('26C'!$E$2:$E$69,'mutation rates'!$B64,'26C'!$D$2:$D$69,'mutation rates'!I$2)</f>
        <v>0</v>
      </c>
      <c r="J64" s="6">
        <f t="shared" si="30"/>
        <v>3.9469806302057137E-8</v>
      </c>
      <c r="K64" s="6">
        <f t="shared" si="31"/>
        <v>3.2891505251714282E-8</v>
      </c>
      <c r="L64" s="6">
        <f t="shared" si="32"/>
        <v>6.5783010503428567E-9</v>
      </c>
      <c r="M64" s="6">
        <f t="shared" si="33"/>
        <v>0</v>
      </c>
    </row>
    <row r="65" spans="1:13" x14ac:dyDescent="0.25">
      <c r="A65" s="5">
        <v>26</v>
      </c>
      <c r="B65" s="9" t="s">
        <v>277</v>
      </c>
      <c r="C65" s="10">
        <v>2</v>
      </c>
      <c r="D65" s="22">
        <v>22.64</v>
      </c>
      <c r="E65" s="6">
        <v>74624972</v>
      </c>
      <c r="F65" s="11">
        <f>COUNTIF('26C'!E$2:E$69,'mutation rates'!$B65)</f>
        <v>5</v>
      </c>
      <c r="G65" s="11">
        <f>COUNTIFS('26C'!$E$2:$E$69,'mutation rates'!$B65,'26C'!$D$2:$D$69,'mutation rates'!G$2)</f>
        <v>4</v>
      </c>
      <c r="H65" s="11">
        <f>COUNTIFS('26C'!$E$2:$E$69,'mutation rates'!$B65,'26C'!$D$2:$D$69,'mutation rates'!H$2)</f>
        <v>0</v>
      </c>
      <c r="I65" s="11">
        <f>COUNTIFS('26C'!$E$2:$E$69,'mutation rates'!$B65,'26C'!$D$2:$D$69,'mutation rates'!I$2)</f>
        <v>1</v>
      </c>
      <c r="J65" s="6">
        <f t="shared" si="30"/>
        <v>3.3500850090771222E-8</v>
      </c>
      <c r="K65" s="6">
        <f t="shared" si="31"/>
        <v>2.6800680072616978E-8</v>
      </c>
      <c r="L65" s="6">
        <f t="shared" si="32"/>
        <v>0</v>
      </c>
      <c r="M65" s="6">
        <f t="shared" si="33"/>
        <v>6.7001700181542446E-9</v>
      </c>
    </row>
    <row r="66" spans="1:13" x14ac:dyDescent="0.25">
      <c r="F66" s="11">
        <f>SUM(F52:F58,F60:F65)</f>
        <v>50</v>
      </c>
    </row>
    <row r="67" spans="1:13" x14ac:dyDescent="0.25">
      <c r="D67" s="20"/>
      <c r="E67" s="11"/>
      <c r="F67" s="11"/>
      <c r="G67" s="11"/>
      <c r="H67" s="11"/>
    </row>
    <row r="68" spans="1:13" x14ac:dyDescent="0.25">
      <c r="D68" s="20"/>
      <c r="E68" s="11"/>
      <c r="F68" s="11"/>
      <c r="G68" s="23"/>
      <c r="H68" s="23"/>
    </row>
    <row r="69" spans="1:13" x14ac:dyDescent="0.25">
      <c r="D69" s="20"/>
      <c r="E69" s="11"/>
      <c r="F69" s="11"/>
    </row>
    <row r="70" spans="1:13" x14ac:dyDescent="0.25">
      <c r="E70" s="6"/>
    </row>
  </sheetData>
  <mergeCells count="1">
    <mergeCell ref="N1:Q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"/>
  <sheetViews>
    <sheetView workbookViewId="0">
      <selection activeCell="M7" sqref="M7"/>
    </sheetView>
  </sheetViews>
  <sheetFormatPr defaultColWidth="11.42578125" defaultRowHeight="15" x14ac:dyDescent="0.25"/>
  <cols>
    <col min="1" max="1" width="12.42578125" bestFit="1" customWidth="1"/>
    <col min="2" max="2" width="12.85546875" bestFit="1" customWidth="1"/>
    <col min="3" max="3" width="11.7109375" bestFit="1" customWidth="1"/>
    <col min="4" max="4" width="11.5703125" bestFit="1" customWidth="1"/>
    <col min="5" max="5" width="15.28515625" bestFit="1" customWidth="1"/>
    <col min="6" max="8" width="11.5703125" bestFit="1" customWidth="1"/>
    <col min="9" max="10" width="12" bestFit="1" customWidth="1"/>
    <col min="11" max="12" width="11.5703125" bestFit="1" customWidth="1"/>
    <col min="13" max="13" width="12.42578125" bestFit="1" customWidth="1"/>
  </cols>
  <sheetData>
    <row r="1" spans="1:17" x14ac:dyDescent="0.25">
      <c r="A1" t="s">
        <v>326</v>
      </c>
      <c r="N1" s="25" t="s">
        <v>325</v>
      </c>
      <c r="O1" s="25"/>
      <c r="P1" s="25"/>
      <c r="Q1" s="25"/>
    </row>
    <row r="2" spans="1:17" x14ac:dyDescent="0.25">
      <c r="A2" s="4" t="s">
        <v>305</v>
      </c>
      <c r="B2" s="4" t="s">
        <v>306</v>
      </c>
      <c r="C2" s="4" t="s">
        <v>307</v>
      </c>
      <c r="D2" s="4" t="s">
        <v>308</v>
      </c>
      <c r="E2" s="4" t="s">
        <v>313</v>
      </c>
      <c r="F2" s="4" t="s">
        <v>62</v>
      </c>
      <c r="G2" s="4" t="s">
        <v>11</v>
      </c>
      <c r="H2" s="4" t="s">
        <v>1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328</v>
      </c>
      <c r="N2" s="4" t="s">
        <v>309</v>
      </c>
      <c r="O2" s="4" t="s">
        <v>310</v>
      </c>
      <c r="P2" s="4" t="s">
        <v>311</v>
      </c>
      <c r="Q2" s="4" t="s">
        <v>312</v>
      </c>
    </row>
    <row r="3" spans="1:17" x14ac:dyDescent="0.25">
      <c r="A3" s="19">
        <v>14</v>
      </c>
      <c r="B3" t="s">
        <v>73</v>
      </c>
      <c r="C3">
        <v>4</v>
      </c>
      <c r="D3">
        <v>131490973</v>
      </c>
      <c r="E3">
        <v>49</v>
      </c>
      <c r="F3">
        <v>49</v>
      </c>
      <c r="G3">
        <v>0</v>
      </c>
      <c r="H3">
        <v>0</v>
      </c>
      <c r="I3" s="6">
        <v>9.316228879072938E-8</v>
      </c>
      <c r="J3" s="6">
        <v>9.316228879072938E-8</v>
      </c>
      <c r="K3">
        <v>0</v>
      </c>
      <c r="L3">
        <v>0</v>
      </c>
      <c r="M3" s="11">
        <f>I3/'mutation rates'!N14</f>
        <v>19.8703627586492</v>
      </c>
      <c r="N3" s="6">
        <f>AVERAGE(I3:I7)</f>
        <v>6.0690567982135557E-5</v>
      </c>
      <c r="O3" s="6">
        <f t="shared" ref="O3:Q3" si="0">AVERAGE(J3:J7)</f>
        <v>5.4232479911080133E-5</v>
      </c>
      <c r="P3" s="6">
        <f t="shared" si="0"/>
        <v>3.1979296148032074E-6</v>
      </c>
      <c r="Q3" s="6">
        <f t="shared" si="0"/>
        <v>3.2601584562522149E-6</v>
      </c>
    </row>
    <row r="4" spans="1:17" x14ac:dyDescent="0.25">
      <c r="A4" s="12">
        <v>23</v>
      </c>
      <c r="B4" t="s">
        <v>322</v>
      </c>
      <c r="C4">
        <v>4</v>
      </c>
      <c r="D4" s="6">
        <v>81960365</v>
      </c>
      <c r="E4">
        <f>SUM(F4:H4)</f>
        <v>42258</v>
      </c>
      <c r="F4">
        <v>42258</v>
      </c>
      <c r="G4">
        <v>0</v>
      </c>
      <c r="H4">
        <v>0</v>
      </c>
      <c r="I4" s="6">
        <f t="shared" ref="I4:L6" si="1">E4/($C4*$D4)</f>
        <v>1.2889766901355308E-4</v>
      </c>
      <c r="J4" s="6">
        <f t="shared" si="1"/>
        <v>1.2889766901355308E-4</v>
      </c>
      <c r="K4" s="6">
        <f t="shared" si="1"/>
        <v>0</v>
      </c>
      <c r="L4" s="6">
        <f t="shared" si="1"/>
        <v>0</v>
      </c>
      <c r="M4" s="11">
        <f>I4/'mutation rates'!N41</f>
        <v>9768.9012277102865</v>
      </c>
    </row>
    <row r="5" spans="1:17" x14ac:dyDescent="0.25">
      <c r="A5" s="12">
        <v>23</v>
      </c>
      <c r="B5" t="s">
        <v>323</v>
      </c>
      <c r="C5">
        <v>5</v>
      </c>
      <c r="D5" s="6">
        <v>70695959</v>
      </c>
      <c r="E5">
        <f t="shared" ref="E5:E6" si="2">SUM(F5:H5)</f>
        <v>34319</v>
      </c>
      <c r="F5">
        <v>34319</v>
      </c>
      <c r="G5">
        <v>0</v>
      </c>
      <c r="H5">
        <v>0</v>
      </c>
      <c r="I5" s="6">
        <f t="shared" si="1"/>
        <v>9.7089000518403034E-5</v>
      </c>
      <c r="J5" s="6">
        <f t="shared" si="1"/>
        <v>9.7089000518403034E-5</v>
      </c>
      <c r="K5" s="6">
        <f t="shared" si="1"/>
        <v>0</v>
      </c>
      <c r="L5" s="6">
        <f t="shared" si="1"/>
        <v>0</v>
      </c>
      <c r="M5" s="11">
        <f>I5/'mutation rates'!N41</f>
        <v>7358.1847027944777</v>
      </c>
    </row>
    <row r="6" spans="1:17" x14ac:dyDescent="0.25">
      <c r="A6" s="12">
        <v>23</v>
      </c>
      <c r="B6" t="s">
        <v>324</v>
      </c>
      <c r="C6">
        <v>5</v>
      </c>
      <c r="D6" s="6">
        <v>75849074</v>
      </c>
      <c r="E6">
        <f t="shared" si="2"/>
        <v>29304</v>
      </c>
      <c r="F6">
        <v>17058</v>
      </c>
      <c r="G6">
        <v>6064</v>
      </c>
      <c r="H6">
        <v>6182</v>
      </c>
      <c r="I6" s="6">
        <f t="shared" si="1"/>
        <v>7.7269236009394125E-5</v>
      </c>
      <c r="J6" s="6">
        <f t="shared" si="1"/>
        <v>4.4978795654117016E-5</v>
      </c>
      <c r="K6" s="6">
        <f t="shared" si="1"/>
        <v>1.5989648074016038E-5</v>
      </c>
      <c r="L6" s="6">
        <f t="shared" si="1"/>
        <v>1.6300792281261074E-5</v>
      </c>
      <c r="M6" s="11">
        <f>I6/'mutation rates'!N41</f>
        <v>5856.0836692635467</v>
      </c>
    </row>
    <row r="7" spans="1:17" x14ac:dyDescent="0.25">
      <c r="A7" s="19">
        <v>26</v>
      </c>
      <c r="B7" t="s">
        <v>279</v>
      </c>
      <c r="C7">
        <v>2</v>
      </c>
      <c r="D7">
        <v>86728530</v>
      </c>
      <c r="E7">
        <v>18</v>
      </c>
      <c r="F7">
        <v>18</v>
      </c>
      <c r="G7">
        <v>0</v>
      </c>
      <c r="H7">
        <v>0</v>
      </c>
      <c r="I7" s="6">
        <v>1.0377208053681989E-7</v>
      </c>
      <c r="J7" s="6">
        <v>1.0377208053681989E-7</v>
      </c>
      <c r="K7">
        <v>0</v>
      </c>
      <c r="L7">
        <v>0</v>
      </c>
      <c r="M7" s="11">
        <f>J7/'mutation rates'!O52</f>
        <v>4.2321451315482337</v>
      </c>
    </row>
  </sheetData>
  <mergeCells count="1">
    <mergeCell ref="N1:Q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I4" sqref="I4"/>
    </sheetView>
  </sheetViews>
  <sheetFormatPr defaultColWidth="11.42578125" defaultRowHeight="15" x14ac:dyDescent="0.25"/>
  <cols>
    <col min="1" max="1" width="13.5703125" bestFit="1" customWidth="1"/>
    <col min="2" max="3" width="18.28515625" bestFit="1" customWidth="1"/>
    <col min="4" max="4" width="18.28515625" customWidth="1"/>
    <col min="10" max="10" width="12.8554687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61</v>
      </c>
      <c r="B2" t="s">
        <v>34</v>
      </c>
      <c r="C2">
        <v>470600</v>
      </c>
      <c r="D2" t="s">
        <v>62</v>
      </c>
      <c r="E2" t="s">
        <v>35</v>
      </c>
      <c r="F2" t="s">
        <v>12</v>
      </c>
      <c r="G2" t="s">
        <v>31</v>
      </c>
      <c r="H2">
        <v>200</v>
      </c>
      <c r="I2" t="s">
        <v>329</v>
      </c>
      <c r="J2" t="s">
        <v>62</v>
      </c>
      <c r="K2">
        <f>COUNTIF(D$2:D28,J2)</f>
        <v>23</v>
      </c>
    </row>
    <row r="3" spans="1:11" x14ac:dyDescent="0.25">
      <c r="A3" t="s">
        <v>28</v>
      </c>
      <c r="B3" t="s">
        <v>16</v>
      </c>
      <c r="C3">
        <v>71683</v>
      </c>
      <c r="D3" t="s">
        <v>62</v>
      </c>
      <c r="E3" t="s">
        <v>63</v>
      </c>
      <c r="F3" t="s">
        <v>12</v>
      </c>
      <c r="G3" t="s">
        <v>18</v>
      </c>
      <c r="H3">
        <v>23</v>
      </c>
      <c r="I3" t="s">
        <v>329</v>
      </c>
      <c r="J3" t="s">
        <v>11</v>
      </c>
      <c r="K3">
        <f>COUNTIF(D$2:D28,J3)</f>
        <v>2</v>
      </c>
    </row>
    <row r="4" spans="1:11" x14ac:dyDescent="0.25">
      <c r="A4" t="s">
        <v>61</v>
      </c>
      <c r="B4" t="s">
        <v>36</v>
      </c>
      <c r="C4">
        <v>869358</v>
      </c>
      <c r="D4" t="s">
        <v>62</v>
      </c>
      <c r="E4" t="s">
        <v>35</v>
      </c>
      <c r="F4" t="s">
        <v>3</v>
      </c>
      <c r="G4" t="s">
        <v>37</v>
      </c>
      <c r="H4">
        <v>197</v>
      </c>
      <c r="I4" t="s">
        <v>330</v>
      </c>
      <c r="J4" t="s">
        <v>1</v>
      </c>
      <c r="K4">
        <f>COUNTIF(D$2:D28,J4)</f>
        <v>2</v>
      </c>
    </row>
    <row r="5" spans="1:11" x14ac:dyDescent="0.25">
      <c r="A5" t="s">
        <v>61</v>
      </c>
      <c r="B5" t="s">
        <v>38</v>
      </c>
      <c r="C5">
        <v>528633</v>
      </c>
      <c r="D5" t="s">
        <v>62</v>
      </c>
      <c r="E5" t="s">
        <v>35</v>
      </c>
      <c r="F5" t="s">
        <v>6</v>
      </c>
      <c r="G5" t="s">
        <v>33</v>
      </c>
      <c r="H5">
        <v>231</v>
      </c>
      <c r="I5" t="s">
        <v>329</v>
      </c>
      <c r="J5" t="s">
        <v>331</v>
      </c>
      <c r="K5">
        <f>COUNTIF(I2:I28,"TS")</f>
        <v>17</v>
      </c>
    </row>
    <row r="6" spans="1:11" x14ac:dyDescent="0.25">
      <c r="A6" t="s">
        <v>61</v>
      </c>
      <c r="B6" t="s">
        <v>29</v>
      </c>
      <c r="C6">
        <v>58943</v>
      </c>
      <c r="D6" t="s">
        <v>62</v>
      </c>
      <c r="E6" t="s">
        <v>30</v>
      </c>
      <c r="F6" t="s">
        <v>12</v>
      </c>
      <c r="G6" t="s">
        <v>31</v>
      </c>
      <c r="H6">
        <v>166</v>
      </c>
      <c r="I6" t="s">
        <v>329</v>
      </c>
      <c r="J6" t="s">
        <v>332</v>
      </c>
      <c r="K6">
        <f>COUNTIF(I2:I28,"TV")</f>
        <v>6</v>
      </c>
    </row>
    <row r="7" spans="1:11" x14ac:dyDescent="0.25">
      <c r="A7" t="s">
        <v>61</v>
      </c>
      <c r="B7" t="s">
        <v>54</v>
      </c>
      <c r="C7">
        <v>459306</v>
      </c>
      <c r="D7" t="s">
        <v>62</v>
      </c>
      <c r="E7" t="s">
        <v>55</v>
      </c>
      <c r="F7" t="s">
        <v>6</v>
      </c>
      <c r="G7" t="s">
        <v>33</v>
      </c>
      <c r="H7">
        <v>215</v>
      </c>
      <c r="I7" t="s">
        <v>329</v>
      </c>
    </row>
    <row r="8" spans="1:11" x14ac:dyDescent="0.25">
      <c r="A8" t="s">
        <v>61</v>
      </c>
      <c r="B8" t="s">
        <v>32</v>
      </c>
      <c r="C8">
        <v>191630</v>
      </c>
      <c r="D8" t="s">
        <v>62</v>
      </c>
      <c r="E8" t="s">
        <v>30</v>
      </c>
      <c r="F8" t="s">
        <v>6</v>
      </c>
      <c r="G8" t="s">
        <v>33</v>
      </c>
      <c r="H8">
        <v>181</v>
      </c>
      <c r="I8" t="s">
        <v>329</v>
      </c>
    </row>
    <row r="9" spans="1:11" x14ac:dyDescent="0.25">
      <c r="A9" t="s">
        <v>164</v>
      </c>
      <c r="B9" t="s">
        <v>19</v>
      </c>
      <c r="C9">
        <v>473936</v>
      </c>
      <c r="D9" t="s">
        <v>62</v>
      </c>
      <c r="E9" t="s">
        <v>55</v>
      </c>
      <c r="F9" t="s">
        <v>12</v>
      </c>
      <c r="G9" t="s">
        <v>56</v>
      </c>
      <c r="H9">
        <v>275</v>
      </c>
      <c r="I9" t="s">
        <v>330</v>
      </c>
    </row>
    <row r="10" spans="1:11" x14ac:dyDescent="0.25">
      <c r="A10" t="s">
        <v>61</v>
      </c>
      <c r="B10" t="s">
        <v>49</v>
      </c>
      <c r="C10">
        <v>366661</v>
      </c>
      <c r="D10" t="s">
        <v>62</v>
      </c>
      <c r="E10" t="s">
        <v>50</v>
      </c>
      <c r="F10" t="s">
        <v>3</v>
      </c>
      <c r="G10" t="s">
        <v>37</v>
      </c>
      <c r="H10">
        <v>180</v>
      </c>
      <c r="I10" t="s">
        <v>330</v>
      </c>
    </row>
    <row r="11" spans="1:11" x14ac:dyDescent="0.25">
      <c r="A11" t="s">
        <v>61</v>
      </c>
      <c r="B11" t="s">
        <v>39</v>
      </c>
      <c r="C11">
        <v>689354</v>
      </c>
      <c r="D11" t="s">
        <v>62</v>
      </c>
      <c r="E11" t="s">
        <v>35</v>
      </c>
      <c r="F11" t="s">
        <v>6</v>
      </c>
      <c r="G11" t="s">
        <v>40</v>
      </c>
      <c r="H11">
        <v>191</v>
      </c>
      <c r="I11" t="s">
        <v>330</v>
      </c>
    </row>
    <row r="12" spans="1:11" x14ac:dyDescent="0.25">
      <c r="A12" t="s">
        <v>61</v>
      </c>
      <c r="B12" t="s">
        <v>41</v>
      </c>
      <c r="C12">
        <v>107472</v>
      </c>
      <c r="D12" t="s">
        <v>62</v>
      </c>
      <c r="E12" t="s">
        <v>42</v>
      </c>
      <c r="F12" t="s">
        <v>12</v>
      </c>
      <c r="G12" t="s">
        <v>31</v>
      </c>
      <c r="H12">
        <v>253</v>
      </c>
      <c r="I12" t="s">
        <v>329</v>
      </c>
    </row>
    <row r="13" spans="1:11" x14ac:dyDescent="0.25">
      <c r="A13" t="s">
        <v>28</v>
      </c>
      <c r="B13" t="s">
        <v>0</v>
      </c>
      <c r="C13">
        <v>314668</v>
      </c>
      <c r="D13" t="s">
        <v>1</v>
      </c>
      <c r="E13" t="s">
        <v>30</v>
      </c>
      <c r="F13" t="s">
        <v>2</v>
      </c>
      <c r="G13" t="s">
        <v>4</v>
      </c>
      <c r="H13">
        <v>29</v>
      </c>
    </row>
    <row r="14" spans="1:11" x14ac:dyDescent="0.25">
      <c r="A14" t="s">
        <v>61</v>
      </c>
      <c r="B14" t="s">
        <v>51</v>
      </c>
      <c r="C14">
        <v>1264837</v>
      </c>
      <c r="D14" t="s">
        <v>62</v>
      </c>
      <c r="E14" t="s">
        <v>50</v>
      </c>
      <c r="F14" t="s">
        <v>17</v>
      </c>
      <c r="G14" t="s">
        <v>52</v>
      </c>
      <c r="H14">
        <v>176</v>
      </c>
      <c r="I14" t="s">
        <v>329</v>
      </c>
    </row>
    <row r="15" spans="1:11" x14ac:dyDescent="0.25">
      <c r="A15" t="s">
        <v>61</v>
      </c>
      <c r="B15" t="s">
        <v>45</v>
      </c>
      <c r="C15">
        <v>38554</v>
      </c>
      <c r="D15" t="s">
        <v>62</v>
      </c>
      <c r="E15" t="s">
        <v>46</v>
      </c>
      <c r="F15" t="s">
        <v>3</v>
      </c>
      <c r="G15" t="s">
        <v>47</v>
      </c>
      <c r="H15">
        <v>181</v>
      </c>
      <c r="I15" t="s">
        <v>329</v>
      </c>
    </row>
    <row r="16" spans="1:11" x14ac:dyDescent="0.25">
      <c r="A16" t="s">
        <v>61</v>
      </c>
      <c r="B16" t="s">
        <v>58</v>
      </c>
      <c r="C16">
        <v>299263</v>
      </c>
      <c r="D16" t="s">
        <v>62</v>
      </c>
      <c r="E16" t="s">
        <v>59</v>
      </c>
      <c r="F16" t="s">
        <v>6</v>
      </c>
      <c r="G16" t="s">
        <v>33</v>
      </c>
      <c r="H16">
        <v>258</v>
      </c>
      <c r="I16" t="s">
        <v>329</v>
      </c>
    </row>
    <row r="17" spans="1:9" x14ac:dyDescent="0.25">
      <c r="A17" t="s">
        <v>28</v>
      </c>
      <c r="B17" t="s">
        <v>25</v>
      </c>
      <c r="C17">
        <v>700572</v>
      </c>
      <c r="D17" t="s">
        <v>11</v>
      </c>
      <c r="E17" t="s">
        <v>35</v>
      </c>
      <c r="F17" t="s">
        <v>3</v>
      </c>
      <c r="G17" t="s">
        <v>26</v>
      </c>
      <c r="H17">
        <v>38</v>
      </c>
    </row>
    <row r="18" spans="1:9" x14ac:dyDescent="0.25">
      <c r="A18" t="s">
        <v>61</v>
      </c>
      <c r="B18" t="s">
        <v>43</v>
      </c>
      <c r="C18">
        <v>106405</v>
      </c>
      <c r="D18" t="s">
        <v>62</v>
      </c>
      <c r="E18" t="s">
        <v>42</v>
      </c>
      <c r="F18" t="s">
        <v>3</v>
      </c>
      <c r="G18" t="s">
        <v>44</v>
      </c>
      <c r="H18">
        <v>321</v>
      </c>
      <c r="I18" t="s">
        <v>329</v>
      </c>
    </row>
    <row r="19" spans="1:9" x14ac:dyDescent="0.25">
      <c r="A19" t="s">
        <v>61</v>
      </c>
      <c r="B19" t="s">
        <v>60</v>
      </c>
      <c r="C19">
        <v>37829</v>
      </c>
      <c r="D19" t="s">
        <v>62</v>
      </c>
      <c r="E19" t="s">
        <v>59</v>
      </c>
      <c r="F19" t="s">
        <v>12</v>
      </c>
      <c r="G19" t="s">
        <v>31</v>
      </c>
      <c r="H19">
        <v>390</v>
      </c>
      <c r="I19" t="s">
        <v>329</v>
      </c>
    </row>
    <row r="20" spans="1:9" x14ac:dyDescent="0.25">
      <c r="A20" t="s">
        <v>61</v>
      </c>
      <c r="B20" t="s">
        <v>48</v>
      </c>
      <c r="C20">
        <v>84037</v>
      </c>
      <c r="D20" t="s">
        <v>62</v>
      </c>
      <c r="E20" t="s">
        <v>46</v>
      </c>
      <c r="F20" t="s">
        <v>6</v>
      </c>
      <c r="G20" t="s">
        <v>33</v>
      </c>
      <c r="H20">
        <v>189</v>
      </c>
      <c r="I20" t="s">
        <v>329</v>
      </c>
    </row>
    <row r="21" spans="1:9" x14ac:dyDescent="0.25">
      <c r="A21" t="s">
        <v>61</v>
      </c>
      <c r="B21" t="s">
        <v>53</v>
      </c>
      <c r="C21">
        <v>50813</v>
      </c>
      <c r="D21" t="s">
        <v>62</v>
      </c>
      <c r="E21" t="s">
        <v>50</v>
      </c>
      <c r="F21" t="s">
        <v>6</v>
      </c>
      <c r="G21" t="s">
        <v>33</v>
      </c>
      <c r="H21">
        <v>299</v>
      </c>
      <c r="I21" t="s">
        <v>329</v>
      </c>
    </row>
    <row r="22" spans="1:9" x14ac:dyDescent="0.25">
      <c r="A22" t="s">
        <v>28</v>
      </c>
      <c r="B22" t="s">
        <v>5</v>
      </c>
      <c r="C22">
        <v>15079</v>
      </c>
      <c r="D22" t="s">
        <v>62</v>
      </c>
      <c r="E22" t="s">
        <v>30</v>
      </c>
      <c r="F22" t="s">
        <v>3</v>
      </c>
      <c r="G22" t="s">
        <v>7</v>
      </c>
      <c r="H22">
        <v>15</v>
      </c>
      <c r="I22" t="s">
        <v>329</v>
      </c>
    </row>
    <row r="23" spans="1:9" x14ac:dyDescent="0.25">
      <c r="A23" t="s">
        <v>164</v>
      </c>
      <c r="B23" t="s">
        <v>20</v>
      </c>
      <c r="C23">
        <v>111369</v>
      </c>
      <c r="D23" t="s">
        <v>62</v>
      </c>
      <c r="E23" t="s">
        <v>55</v>
      </c>
      <c r="F23" t="s">
        <v>3</v>
      </c>
      <c r="G23" t="s">
        <v>57</v>
      </c>
      <c r="H23">
        <v>243</v>
      </c>
      <c r="I23" t="s">
        <v>330</v>
      </c>
    </row>
    <row r="24" spans="1:9" x14ac:dyDescent="0.25">
      <c r="A24" t="s">
        <v>28</v>
      </c>
      <c r="B24" t="s">
        <v>8</v>
      </c>
      <c r="C24">
        <v>287837</v>
      </c>
      <c r="D24" t="s">
        <v>62</v>
      </c>
      <c r="E24" t="s">
        <v>30</v>
      </c>
      <c r="F24" t="s">
        <v>6</v>
      </c>
      <c r="G24" t="s">
        <v>9</v>
      </c>
      <c r="H24">
        <v>33</v>
      </c>
      <c r="I24" t="s">
        <v>329</v>
      </c>
    </row>
    <row r="25" spans="1:9" x14ac:dyDescent="0.25">
      <c r="A25" t="s">
        <v>28</v>
      </c>
      <c r="B25" t="s">
        <v>10</v>
      </c>
      <c r="C25">
        <v>590121</v>
      </c>
      <c r="D25" t="s">
        <v>11</v>
      </c>
      <c r="E25" t="s">
        <v>42</v>
      </c>
      <c r="F25" t="s">
        <v>12</v>
      </c>
      <c r="G25" t="s">
        <v>13</v>
      </c>
      <c r="H25">
        <v>22</v>
      </c>
    </row>
    <row r="26" spans="1:9" x14ac:dyDescent="0.25">
      <c r="A26" t="s">
        <v>28</v>
      </c>
      <c r="B26" t="s">
        <v>21</v>
      </c>
      <c r="C26">
        <v>369970</v>
      </c>
      <c r="D26" t="s">
        <v>1</v>
      </c>
      <c r="E26" t="s">
        <v>59</v>
      </c>
      <c r="F26" t="s">
        <v>22</v>
      </c>
      <c r="G26" t="s">
        <v>23</v>
      </c>
      <c r="H26">
        <v>19</v>
      </c>
    </row>
    <row r="27" spans="1:9" x14ac:dyDescent="0.25">
      <c r="A27" t="s">
        <v>28</v>
      </c>
      <c r="B27" t="s">
        <v>14</v>
      </c>
      <c r="C27">
        <v>647008</v>
      </c>
      <c r="D27" t="s">
        <v>62</v>
      </c>
      <c r="E27" t="s">
        <v>46</v>
      </c>
      <c r="F27" t="s">
        <v>6</v>
      </c>
      <c r="G27" t="s">
        <v>15</v>
      </c>
      <c r="H27">
        <v>24</v>
      </c>
      <c r="I27" t="s">
        <v>330</v>
      </c>
    </row>
    <row r="28" spans="1:9" x14ac:dyDescent="0.25">
      <c r="A28" t="s">
        <v>28</v>
      </c>
      <c r="B28" t="s">
        <v>24</v>
      </c>
      <c r="C28">
        <v>131414</v>
      </c>
      <c r="D28" t="s">
        <v>62</v>
      </c>
      <c r="E28" t="s">
        <v>35</v>
      </c>
      <c r="F28" t="s">
        <v>6</v>
      </c>
      <c r="G28" t="s">
        <v>9</v>
      </c>
      <c r="H28">
        <v>22</v>
      </c>
      <c r="I28" t="s">
        <v>329</v>
      </c>
    </row>
  </sheetData>
  <sortState ref="A3:H31">
    <sortCondition ref="B3:B31"/>
    <sortCondition ref="C3:C31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workbookViewId="0">
      <selection sqref="A1:XFD1"/>
    </sheetView>
  </sheetViews>
  <sheetFormatPr defaultColWidth="11.42578125" defaultRowHeight="15" x14ac:dyDescent="0.25"/>
  <cols>
    <col min="1" max="1" width="12" bestFit="1" customWidth="1"/>
    <col min="2" max="2" width="18.28515625" bestFit="1" customWidth="1"/>
    <col min="4" max="4" width="15.14062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61</v>
      </c>
      <c r="B2" t="s">
        <v>76</v>
      </c>
      <c r="C2">
        <v>15626</v>
      </c>
      <c r="D2" t="s">
        <v>62</v>
      </c>
      <c r="E2" t="s">
        <v>73</v>
      </c>
      <c r="F2" t="s">
        <v>17</v>
      </c>
      <c r="G2" t="s">
        <v>77</v>
      </c>
      <c r="H2">
        <v>114</v>
      </c>
      <c r="I2" t="s">
        <v>329</v>
      </c>
      <c r="J2" t="s">
        <v>62</v>
      </c>
      <c r="K2">
        <f>COUNTIF(D$51:D$56,J2)</f>
        <v>5</v>
      </c>
    </row>
    <row r="3" spans="1:11" x14ac:dyDescent="0.25">
      <c r="A3" t="s">
        <v>61</v>
      </c>
      <c r="B3" t="s">
        <v>78</v>
      </c>
      <c r="C3">
        <v>479916</v>
      </c>
      <c r="D3" t="s">
        <v>62</v>
      </c>
      <c r="E3" t="s">
        <v>73</v>
      </c>
      <c r="F3" t="s">
        <v>17</v>
      </c>
      <c r="G3" t="s">
        <v>52</v>
      </c>
      <c r="H3">
        <v>91</v>
      </c>
      <c r="I3" t="s">
        <v>329</v>
      </c>
      <c r="J3" t="s">
        <v>11</v>
      </c>
      <c r="K3">
        <f>COUNTIF(D$2:D$56,J3)</f>
        <v>1</v>
      </c>
    </row>
    <row r="4" spans="1:11" x14ac:dyDescent="0.25">
      <c r="A4" t="s">
        <v>61</v>
      </c>
      <c r="B4" t="s">
        <v>79</v>
      </c>
      <c r="C4">
        <v>789345</v>
      </c>
      <c r="D4" t="s">
        <v>62</v>
      </c>
      <c r="E4" t="s">
        <v>73</v>
      </c>
      <c r="F4" t="s">
        <v>3</v>
      </c>
      <c r="G4" t="s">
        <v>80</v>
      </c>
      <c r="H4">
        <v>96</v>
      </c>
      <c r="I4" t="s">
        <v>329</v>
      </c>
      <c r="J4" t="s">
        <v>1</v>
      </c>
      <c r="K4">
        <f t="shared" ref="K4" si="0">COUNTIF(D$2:D$56,J4)</f>
        <v>0</v>
      </c>
    </row>
    <row r="5" spans="1:11" x14ac:dyDescent="0.25">
      <c r="A5" t="s">
        <v>61</v>
      </c>
      <c r="B5" t="s">
        <v>84</v>
      </c>
      <c r="C5">
        <v>466417</v>
      </c>
      <c r="D5" t="s">
        <v>62</v>
      </c>
      <c r="E5" t="s">
        <v>73</v>
      </c>
      <c r="F5" t="s">
        <v>6</v>
      </c>
      <c r="G5" t="s">
        <v>85</v>
      </c>
      <c r="H5">
        <v>109</v>
      </c>
      <c r="I5" t="s">
        <v>330</v>
      </c>
      <c r="J5" t="s">
        <v>331</v>
      </c>
      <c r="K5">
        <f>COUNTIF(I51:I56,"TS")</f>
        <v>3</v>
      </c>
    </row>
    <row r="6" spans="1:11" x14ac:dyDescent="0.25">
      <c r="A6" t="s">
        <v>61</v>
      </c>
      <c r="B6" t="s">
        <v>86</v>
      </c>
      <c r="C6">
        <v>142517</v>
      </c>
      <c r="D6" t="s">
        <v>62</v>
      </c>
      <c r="E6" t="s">
        <v>73</v>
      </c>
      <c r="F6" t="s">
        <v>12</v>
      </c>
      <c r="G6" t="s">
        <v>87</v>
      </c>
      <c r="H6">
        <v>122</v>
      </c>
      <c r="I6" t="s">
        <v>330</v>
      </c>
      <c r="J6" t="s">
        <v>332</v>
      </c>
      <c r="K6">
        <f>COUNTIF(I51:I56,"TV")</f>
        <v>2</v>
      </c>
    </row>
    <row r="7" spans="1:11" x14ac:dyDescent="0.25">
      <c r="A7" t="s">
        <v>28</v>
      </c>
      <c r="B7" t="s">
        <v>72</v>
      </c>
      <c r="C7">
        <v>41152</v>
      </c>
      <c r="D7" t="s">
        <v>62</v>
      </c>
      <c r="E7" t="s">
        <v>73</v>
      </c>
      <c r="F7" t="s">
        <v>12</v>
      </c>
      <c r="G7" t="s">
        <v>18</v>
      </c>
      <c r="H7">
        <v>31</v>
      </c>
      <c r="I7" t="s">
        <v>329</v>
      </c>
    </row>
    <row r="8" spans="1:11" x14ac:dyDescent="0.25">
      <c r="A8" t="s">
        <v>61</v>
      </c>
      <c r="B8" t="s">
        <v>72</v>
      </c>
      <c r="C8">
        <v>736935</v>
      </c>
      <c r="D8" t="s">
        <v>62</v>
      </c>
      <c r="E8" t="s">
        <v>73</v>
      </c>
      <c r="F8" t="s">
        <v>12</v>
      </c>
      <c r="G8" t="s">
        <v>88</v>
      </c>
      <c r="H8">
        <v>126</v>
      </c>
      <c r="I8" t="s">
        <v>329</v>
      </c>
    </row>
    <row r="9" spans="1:11" x14ac:dyDescent="0.25">
      <c r="A9" t="s">
        <v>61</v>
      </c>
      <c r="B9" t="s">
        <v>89</v>
      </c>
      <c r="C9">
        <v>489244</v>
      </c>
      <c r="D9" t="s">
        <v>62</v>
      </c>
      <c r="E9" t="s">
        <v>73</v>
      </c>
      <c r="F9" t="s">
        <v>17</v>
      </c>
      <c r="G9" t="s">
        <v>83</v>
      </c>
      <c r="H9">
        <v>120</v>
      </c>
      <c r="I9" t="s">
        <v>330</v>
      </c>
    </row>
    <row r="10" spans="1:11" x14ac:dyDescent="0.25">
      <c r="A10" t="s">
        <v>61</v>
      </c>
      <c r="B10" t="s">
        <v>90</v>
      </c>
      <c r="C10">
        <v>166158</v>
      </c>
      <c r="D10" t="s">
        <v>62</v>
      </c>
      <c r="E10" t="s">
        <v>73</v>
      </c>
      <c r="F10" t="s">
        <v>12</v>
      </c>
      <c r="G10" t="s">
        <v>88</v>
      </c>
      <c r="H10">
        <v>94</v>
      </c>
      <c r="I10" t="s">
        <v>329</v>
      </c>
    </row>
    <row r="11" spans="1:11" x14ac:dyDescent="0.25">
      <c r="A11" t="s">
        <v>61</v>
      </c>
      <c r="B11" t="s">
        <v>93</v>
      </c>
      <c r="C11">
        <v>714150</v>
      </c>
      <c r="D11" t="s">
        <v>62</v>
      </c>
      <c r="E11" t="s">
        <v>73</v>
      </c>
      <c r="F11" t="s">
        <v>6</v>
      </c>
      <c r="G11" t="s">
        <v>92</v>
      </c>
      <c r="H11">
        <v>109</v>
      </c>
      <c r="I11" t="s">
        <v>329</v>
      </c>
    </row>
    <row r="12" spans="1:11" x14ac:dyDescent="0.25">
      <c r="A12" t="s">
        <v>61</v>
      </c>
      <c r="B12" t="s">
        <v>94</v>
      </c>
      <c r="C12">
        <v>53403</v>
      </c>
      <c r="D12" t="s">
        <v>62</v>
      </c>
      <c r="E12" t="s">
        <v>73</v>
      </c>
      <c r="F12" t="s">
        <v>6</v>
      </c>
      <c r="G12" t="s">
        <v>95</v>
      </c>
      <c r="H12">
        <v>91</v>
      </c>
      <c r="I12" t="s">
        <v>330</v>
      </c>
    </row>
    <row r="13" spans="1:11" x14ac:dyDescent="0.25">
      <c r="A13" t="s">
        <v>61</v>
      </c>
      <c r="B13" t="s">
        <v>51</v>
      </c>
      <c r="C13">
        <v>2165674</v>
      </c>
      <c r="D13" t="s">
        <v>62</v>
      </c>
      <c r="E13" t="s">
        <v>73</v>
      </c>
      <c r="F13" t="s">
        <v>17</v>
      </c>
      <c r="G13" t="s">
        <v>77</v>
      </c>
      <c r="H13">
        <v>95</v>
      </c>
      <c r="I13" t="s">
        <v>329</v>
      </c>
    </row>
    <row r="14" spans="1:11" x14ac:dyDescent="0.25">
      <c r="A14" t="s">
        <v>61</v>
      </c>
      <c r="B14" t="s">
        <v>45</v>
      </c>
      <c r="C14">
        <v>57814</v>
      </c>
      <c r="D14" t="s">
        <v>62</v>
      </c>
      <c r="E14" t="s">
        <v>73</v>
      </c>
      <c r="F14" t="s">
        <v>3</v>
      </c>
      <c r="G14" t="s">
        <v>80</v>
      </c>
      <c r="H14">
        <v>91</v>
      </c>
      <c r="I14" t="s">
        <v>329</v>
      </c>
    </row>
    <row r="15" spans="1:11" x14ac:dyDescent="0.25">
      <c r="A15" t="s">
        <v>61</v>
      </c>
      <c r="B15" t="s">
        <v>58</v>
      </c>
      <c r="C15">
        <v>292657</v>
      </c>
      <c r="D15" t="s">
        <v>62</v>
      </c>
      <c r="E15" t="s">
        <v>73</v>
      </c>
      <c r="F15" t="s">
        <v>17</v>
      </c>
      <c r="G15" t="s">
        <v>77</v>
      </c>
      <c r="H15">
        <v>113</v>
      </c>
      <c r="I15" t="s">
        <v>329</v>
      </c>
    </row>
    <row r="16" spans="1:11" x14ac:dyDescent="0.25">
      <c r="A16" t="s">
        <v>61</v>
      </c>
      <c r="B16" t="s">
        <v>96</v>
      </c>
      <c r="C16">
        <v>53165</v>
      </c>
      <c r="D16" t="s">
        <v>62</v>
      </c>
      <c r="E16" t="s">
        <v>73</v>
      </c>
      <c r="F16" t="s">
        <v>6</v>
      </c>
      <c r="G16" t="s">
        <v>95</v>
      </c>
      <c r="H16">
        <v>109</v>
      </c>
      <c r="I16" t="s">
        <v>330</v>
      </c>
    </row>
    <row r="17" spans="1:9" x14ac:dyDescent="0.25">
      <c r="A17" t="s">
        <v>61</v>
      </c>
      <c r="B17" t="s">
        <v>96</v>
      </c>
      <c r="C17">
        <v>376440</v>
      </c>
      <c r="D17" t="s">
        <v>62</v>
      </c>
      <c r="E17" t="s">
        <v>73</v>
      </c>
      <c r="F17" t="s">
        <v>6</v>
      </c>
      <c r="G17" t="s">
        <v>95</v>
      </c>
      <c r="H17">
        <v>103</v>
      </c>
      <c r="I17" t="s">
        <v>330</v>
      </c>
    </row>
    <row r="18" spans="1:9" x14ac:dyDescent="0.25">
      <c r="A18" t="s">
        <v>61</v>
      </c>
      <c r="B18" t="s">
        <v>97</v>
      </c>
      <c r="C18">
        <v>488036</v>
      </c>
      <c r="D18" t="s">
        <v>62</v>
      </c>
      <c r="E18" t="s">
        <v>73</v>
      </c>
      <c r="F18" t="s">
        <v>6</v>
      </c>
      <c r="G18" t="s">
        <v>95</v>
      </c>
      <c r="H18">
        <v>113</v>
      </c>
      <c r="I18" t="s">
        <v>330</v>
      </c>
    </row>
    <row r="19" spans="1:9" x14ac:dyDescent="0.25">
      <c r="A19" t="s">
        <v>61</v>
      </c>
      <c r="B19" t="s">
        <v>98</v>
      </c>
      <c r="C19">
        <v>763155</v>
      </c>
      <c r="D19" t="s">
        <v>62</v>
      </c>
      <c r="E19" t="s">
        <v>73</v>
      </c>
      <c r="F19" t="s">
        <v>6</v>
      </c>
      <c r="G19" t="s">
        <v>95</v>
      </c>
      <c r="H19">
        <v>95</v>
      </c>
      <c r="I19" t="s">
        <v>330</v>
      </c>
    </row>
    <row r="20" spans="1:9" x14ac:dyDescent="0.25">
      <c r="A20" t="s">
        <v>61</v>
      </c>
      <c r="B20" t="s">
        <v>98</v>
      </c>
      <c r="C20">
        <v>812783</v>
      </c>
      <c r="D20" t="s">
        <v>62</v>
      </c>
      <c r="E20" t="s">
        <v>73</v>
      </c>
      <c r="F20" t="s">
        <v>6</v>
      </c>
      <c r="G20" t="s">
        <v>95</v>
      </c>
      <c r="H20">
        <v>100</v>
      </c>
      <c r="I20" t="s">
        <v>330</v>
      </c>
    </row>
    <row r="21" spans="1:9" x14ac:dyDescent="0.25">
      <c r="A21" t="s">
        <v>61</v>
      </c>
      <c r="B21" t="s">
        <v>99</v>
      </c>
      <c r="C21">
        <v>655740</v>
      </c>
      <c r="D21" t="s">
        <v>62</v>
      </c>
      <c r="E21" t="s">
        <v>73</v>
      </c>
      <c r="F21" t="s">
        <v>12</v>
      </c>
      <c r="G21" t="s">
        <v>87</v>
      </c>
      <c r="H21">
        <v>102</v>
      </c>
      <c r="I21" t="s">
        <v>330</v>
      </c>
    </row>
    <row r="22" spans="1:9" x14ac:dyDescent="0.25">
      <c r="A22" t="s">
        <v>61</v>
      </c>
      <c r="B22" t="s">
        <v>100</v>
      </c>
      <c r="C22">
        <v>298506</v>
      </c>
      <c r="D22" t="s">
        <v>62</v>
      </c>
      <c r="E22" t="s">
        <v>73</v>
      </c>
      <c r="F22" t="s">
        <v>12</v>
      </c>
      <c r="G22" t="s">
        <v>101</v>
      </c>
      <c r="H22">
        <v>98</v>
      </c>
      <c r="I22" t="s">
        <v>330</v>
      </c>
    </row>
    <row r="23" spans="1:9" x14ac:dyDescent="0.25">
      <c r="A23" t="s">
        <v>61</v>
      </c>
      <c r="B23" t="s">
        <v>100</v>
      </c>
      <c r="C23">
        <v>336290</v>
      </c>
      <c r="D23" t="s">
        <v>62</v>
      </c>
      <c r="E23" t="s">
        <v>73</v>
      </c>
      <c r="F23" t="s">
        <v>12</v>
      </c>
      <c r="G23" t="s">
        <v>56</v>
      </c>
      <c r="H23">
        <v>116</v>
      </c>
      <c r="I23" t="s">
        <v>330</v>
      </c>
    </row>
    <row r="24" spans="1:9" x14ac:dyDescent="0.25">
      <c r="A24" t="s">
        <v>61</v>
      </c>
      <c r="B24" t="s">
        <v>100</v>
      </c>
      <c r="C24">
        <v>408463</v>
      </c>
      <c r="D24" t="s">
        <v>62</v>
      </c>
      <c r="E24" t="s">
        <v>73</v>
      </c>
      <c r="F24" t="s">
        <v>6</v>
      </c>
      <c r="G24" t="s">
        <v>102</v>
      </c>
      <c r="H24">
        <v>95</v>
      </c>
      <c r="I24" t="s">
        <v>330</v>
      </c>
    </row>
    <row r="25" spans="1:9" x14ac:dyDescent="0.25">
      <c r="A25" t="s">
        <v>61</v>
      </c>
      <c r="B25" t="s">
        <v>100</v>
      </c>
      <c r="C25">
        <v>801865</v>
      </c>
      <c r="D25" t="s">
        <v>62</v>
      </c>
      <c r="E25" t="s">
        <v>73</v>
      </c>
      <c r="F25" t="s">
        <v>3</v>
      </c>
      <c r="G25" t="s">
        <v>80</v>
      </c>
      <c r="H25">
        <v>101</v>
      </c>
      <c r="I25" t="s">
        <v>329</v>
      </c>
    </row>
    <row r="26" spans="1:9" x14ac:dyDescent="0.25">
      <c r="A26" t="s">
        <v>61</v>
      </c>
      <c r="B26" t="s">
        <v>100</v>
      </c>
      <c r="C26">
        <v>812707</v>
      </c>
      <c r="D26" t="s">
        <v>62</v>
      </c>
      <c r="E26" t="s">
        <v>73</v>
      </c>
      <c r="F26" t="s">
        <v>6</v>
      </c>
      <c r="G26" t="s">
        <v>33</v>
      </c>
      <c r="H26">
        <v>129</v>
      </c>
      <c r="I26" t="s">
        <v>329</v>
      </c>
    </row>
    <row r="27" spans="1:9" x14ac:dyDescent="0.25">
      <c r="A27" t="s">
        <v>61</v>
      </c>
      <c r="B27" t="s">
        <v>104</v>
      </c>
      <c r="C27">
        <v>412795</v>
      </c>
      <c r="D27" t="s">
        <v>62</v>
      </c>
      <c r="E27" t="s">
        <v>73</v>
      </c>
      <c r="F27" t="s">
        <v>6</v>
      </c>
      <c r="G27" t="s">
        <v>92</v>
      </c>
      <c r="H27">
        <v>102</v>
      </c>
      <c r="I27" t="s">
        <v>329</v>
      </c>
    </row>
    <row r="28" spans="1:9" x14ac:dyDescent="0.25">
      <c r="A28" t="s">
        <v>61</v>
      </c>
      <c r="B28" t="s">
        <v>105</v>
      </c>
      <c r="C28">
        <v>41940</v>
      </c>
      <c r="D28" t="s">
        <v>62</v>
      </c>
      <c r="E28" t="s">
        <v>73</v>
      </c>
      <c r="F28" t="s">
        <v>12</v>
      </c>
      <c r="G28" t="s">
        <v>101</v>
      </c>
      <c r="H28">
        <v>92</v>
      </c>
      <c r="I28" t="s">
        <v>330</v>
      </c>
    </row>
    <row r="29" spans="1:9" x14ac:dyDescent="0.25">
      <c r="A29" t="s">
        <v>61</v>
      </c>
      <c r="B29" t="s">
        <v>106</v>
      </c>
      <c r="C29">
        <v>154536</v>
      </c>
      <c r="D29" t="s">
        <v>62</v>
      </c>
      <c r="E29" t="s">
        <v>73</v>
      </c>
      <c r="F29" t="s">
        <v>12</v>
      </c>
      <c r="G29" t="s">
        <v>56</v>
      </c>
      <c r="H29">
        <v>151</v>
      </c>
      <c r="I29" t="s">
        <v>330</v>
      </c>
    </row>
    <row r="30" spans="1:9" x14ac:dyDescent="0.25">
      <c r="A30" t="s">
        <v>61</v>
      </c>
      <c r="B30" t="s">
        <v>107</v>
      </c>
      <c r="C30">
        <v>177825</v>
      </c>
      <c r="D30" t="s">
        <v>62</v>
      </c>
      <c r="E30" t="s">
        <v>73</v>
      </c>
      <c r="F30" t="s">
        <v>6</v>
      </c>
      <c r="G30" t="s">
        <v>95</v>
      </c>
      <c r="H30">
        <v>91</v>
      </c>
      <c r="I30" t="s">
        <v>330</v>
      </c>
    </row>
    <row r="31" spans="1:9" x14ac:dyDescent="0.25">
      <c r="A31" t="s">
        <v>61</v>
      </c>
      <c r="B31" t="s">
        <v>108</v>
      </c>
      <c r="C31">
        <v>412411</v>
      </c>
      <c r="D31" t="s">
        <v>62</v>
      </c>
      <c r="E31" t="s">
        <v>73</v>
      </c>
      <c r="F31" t="s">
        <v>17</v>
      </c>
      <c r="G31" t="s">
        <v>109</v>
      </c>
      <c r="H31">
        <v>106</v>
      </c>
      <c r="I31" t="s">
        <v>330</v>
      </c>
    </row>
    <row r="32" spans="1:9" x14ac:dyDescent="0.25">
      <c r="A32" t="s">
        <v>61</v>
      </c>
      <c r="B32" t="s">
        <v>110</v>
      </c>
      <c r="C32">
        <v>250895</v>
      </c>
      <c r="D32" t="s">
        <v>62</v>
      </c>
      <c r="E32" t="s">
        <v>73</v>
      </c>
      <c r="F32" t="s">
        <v>17</v>
      </c>
      <c r="G32" t="s">
        <v>83</v>
      </c>
      <c r="H32">
        <v>102</v>
      </c>
      <c r="I32" t="s">
        <v>330</v>
      </c>
    </row>
    <row r="33" spans="1:9" x14ac:dyDescent="0.25">
      <c r="A33" t="s">
        <v>61</v>
      </c>
      <c r="B33" t="s">
        <v>111</v>
      </c>
      <c r="C33">
        <v>314705</v>
      </c>
      <c r="D33" t="s">
        <v>62</v>
      </c>
      <c r="E33" t="s">
        <v>73</v>
      </c>
      <c r="F33" t="s">
        <v>6</v>
      </c>
      <c r="G33" t="s">
        <v>33</v>
      </c>
      <c r="H33">
        <v>123</v>
      </c>
      <c r="I33" t="s">
        <v>329</v>
      </c>
    </row>
    <row r="34" spans="1:9" x14ac:dyDescent="0.25">
      <c r="A34" t="s">
        <v>61</v>
      </c>
      <c r="B34" t="s">
        <v>112</v>
      </c>
      <c r="C34">
        <v>94455</v>
      </c>
      <c r="D34" t="s">
        <v>62</v>
      </c>
      <c r="E34" t="s">
        <v>73</v>
      </c>
      <c r="F34" t="s">
        <v>17</v>
      </c>
      <c r="G34" t="s">
        <v>83</v>
      </c>
      <c r="H34">
        <v>128</v>
      </c>
      <c r="I34" t="s">
        <v>330</v>
      </c>
    </row>
    <row r="35" spans="1:9" x14ac:dyDescent="0.25">
      <c r="A35" t="s">
        <v>61</v>
      </c>
      <c r="B35" t="s">
        <v>113</v>
      </c>
      <c r="C35">
        <v>592106</v>
      </c>
      <c r="D35" t="s">
        <v>62</v>
      </c>
      <c r="E35" t="s">
        <v>73</v>
      </c>
      <c r="F35" t="s">
        <v>6</v>
      </c>
      <c r="G35" t="s">
        <v>95</v>
      </c>
      <c r="H35">
        <v>101</v>
      </c>
      <c r="I35" t="s">
        <v>330</v>
      </c>
    </row>
    <row r="36" spans="1:9" x14ac:dyDescent="0.25">
      <c r="A36" t="s">
        <v>61</v>
      </c>
      <c r="B36" t="s">
        <v>114</v>
      </c>
      <c r="C36">
        <v>259049</v>
      </c>
      <c r="D36" t="s">
        <v>62</v>
      </c>
      <c r="E36" t="s">
        <v>73</v>
      </c>
      <c r="F36" t="s">
        <v>12</v>
      </c>
      <c r="G36" t="s">
        <v>31</v>
      </c>
      <c r="H36">
        <v>134</v>
      </c>
      <c r="I36" t="s">
        <v>329</v>
      </c>
    </row>
    <row r="37" spans="1:9" x14ac:dyDescent="0.25">
      <c r="A37" t="s">
        <v>61</v>
      </c>
      <c r="B37" t="s">
        <v>117</v>
      </c>
      <c r="C37">
        <v>423459</v>
      </c>
      <c r="D37" t="s">
        <v>62</v>
      </c>
      <c r="E37" t="s">
        <v>73</v>
      </c>
      <c r="F37" t="s">
        <v>6</v>
      </c>
      <c r="G37" t="s">
        <v>85</v>
      </c>
      <c r="H37">
        <v>99</v>
      </c>
      <c r="I37" t="s">
        <v>330</v>
      </c>
    </row>
    <row r="38" spans="1:9" x14ac:dyDescent="0.25">
      <c r="A38" t="s">
        <v>61</v>
      </c>
      <c r="B38" t="s">
        <v>117</v>
      </c>
      <c r="C38">
        <v>438566</v>
      </c>
      <c r="D38" t="s">
        <v>62</v>
      </c>
      <c r="E38" t="s">
        <v>73</v>
      </c>
      <c r="F38" t="s">
        <v>6</v>
      </c>
      <c r="G38" t="s">
        <v>95</v>
      </c>
      <c r="H38">
        <v>93</v>
      </c>
      <c r="I38" t="s">
        <v>330</v>
      </c>
    </row>
    <row r="39" spans="1:9" x14ac:dyDescent="0.25">
      <c r="A39" t="s">
        <v>61</v>
      </c>
      <c r="B39" t="s">
        <v>117</v>
      </c>
      <c r="C39">
        <v>710244</v>
      </c>
      <c r="D39" t="s">
        <v>62</v>
      </c>
      <c r="E39" t="s">
        <v>73</v>
      </c>
      <c r="F39" t="s">
        <v>6</v>
      </c>
      <c r="G39" t="s">
        <v>92</v>
      </c>
      <c r="H39">
        <v>108</v>
      </c>
      <c r="I39" t="s">
        <v>329</v>
      </c>
    </row>
    <row r="40" spans="1:9" x14ac:dyDescent="0.25">
      <c r="A40" t="s">
        <v>61</v>
      </c>
      <c r="B40" t="s">
        <v>118</v>
      </c>
      <c r="C40">
        <v>107744</v>
      </c>
      <c r="D40" t="s">
        <v>62</v>
      </c>
      <c r="E40" t="s">
        <v>73</v>
      </c>
      <c r="F40" t="s">
        <v>12</v>
      </c>
      <c r="G40" t="s">
        <v>88</v>
      </c>
      <c r="H40">
        <v>110</v>
      </c>
      <c r="I40" t="s">
        <v>329</v>
      </c>
    </row>
    <row r="41" spans="1:9" x14ac:dyDescent="0.25">
      <c r="A41" t="s">
        <v>61</v>
      </c>
      <c r="B41" t="s">
        <v>118</v>
      </c>
      <c r="C41">
        <v>242789</v>
      </c>
      <c r="D41" t="s">
        <v>62</v>
      </c>
      <c r="E41" t="s">
        <v>73</v>
      </c>
      <c r="F41" t="s">
        <v>12</v>
      </c>
      <c r="G41" t="s">
        <v>101</v>
      </c>
      <c r="H41">
        <v>102</v>
      </c>
      <c r="I41" t="s">
        <v>330</v>
      </c>
    </row>
    <row r="42" spans="1:9" x14ac:dyDescent="0.25">
      <c r="A42" t="s">
        <v>61</v>
      </c>
      <c r="B42" t="s">
        <v>119</v>
      </c>
      <c r="C42">
        <v>1242102</v>
      </c>
      <c r="D42" t="s">
        <v>62</v>
      </c>
      <c r="E42" t="s">
        <v>73</v>
      </c>
      <c r="F42" t="s">
        <v>12</v>
      </c>
      <c r="G42" t="s">
        <v>88</v>
      </c>
      <c r="H42">
        <v>121</v>
      </c>
      <c r="I42" t="s">
        <v>329</v>
      </c>
    </row>
    <row r="43" spans="1:9" x14ac:dyDescent="0.25">
      <c r="A43" t="s">
        <v>61</v>
      </c>
      <c r="B43" t="s">
        <v>120</v>
      </c>
      <c r="C43">
        <v>229649</v>
      </c>
      <c r="D43" t="s">
        <v>62</v>
      </c>
      <c r="E43" t="s">
        <v>73</v>
      </c>
      <c r="F43" t="s">
        <v>12</v>
      </c>
      <c r="G43" t="s">
        <v>56</v>
      </c>
      <c r="H43">
        <v>112</v>
      </c>
      <c r="I43" t="s">
        <v>330</v>
      </c>
    </row>
    <row r="44" spans="1:9" x14ac:dyDescent="0.25">
      <c r="A44" t="s">
        <v>61</v>
      </c>
      <c r="B44" t="s">
        <v>120</v>
      </c>
      <c r="C44">
        <v>343214</v>
      </c>
      <c r="D44" t="s">
        <v>62</v>
      </c>
      <c r="E44" t="s">
        <v>73</v>
      </c>
      <c r="F44" t="s">
        <v>12</v>
      </c>
      <c r="G44" t="s">
        <v>87</v>
      </c>
      <c r="H44">
        <v>90</v>
      </c>
      <c r="I44" t="s">
        <v>330</v>
      </c>
    </row>
    <row r="45" spans="1:9" x14ac:dyDescent="0.25">
      <c r="A45" t="s">
        <v>61</v>
      </c>
      <c r="B45" t="s">
        <v>121</v>
      </c>
      <c r="C45">
        <v>670166</v>
      </c>
      <c r="D45" t="s">
        <v>62</v>
      </c>
      <c r="E45" t="s">
        <v>73</v>
      </c>
      <c r="F45" t="s">
        <v>3</v>
      </c>
      <c r="G45" t="s">
        <v>80</v>
      </c>
      <c r="H45">
        <v>100</v>
      </c>
      <c r="I45" t="s">
        <v>329</v>
      </c>
    </row>
    <row r="46" spans="1:9" x14ac:dyDescent="0.25">
      <c r="A46" t="s">
        <v>61</v>
      </c>
      <c r="B46" t="s">
        <v>122</v>
      </c>
      <c r="C46">
        <v>75913</v>
      </c>
      <c r="D46" t="s">
        <v>62</v>
      </c>
      <c r="E46" t="s">
        <v>73</v>
      </c>
      <c r="F46" t="s">
        <v>6</v>
      </c>
      <c r="G46" t="s">
        <v>95</v>
      </c>
      <c r="H46">
        <v>124</v>
      </c>
      <c r="I46" t="s">
        <v>330</v>
      </c>
    </row>
    <row r="47" spans="1:9" x14ac:dyDescent="0.25">
      <c r="A47" t="s">
        <v>61</v>
      </c>
      <c r="B47" t="s">
        <v>122</v>
      </c>
      <c r="C47">
        <v>107461</v>
      </c>
      <c r="D47" t="s">
        <v>62</v>
      </c>
      <c r="E47" t="s">
        <v>73</v>
      </c>
      <c r="F47" t="s">
        <v>12</v>
      </c>
      <c r="G47" t="s">
        <v>87</v>
      </c>
      <c r="H47">
        <v>116</v>
      </c>
      <c r="I47" t="s">
        <v>330</v>
      </c>
    </row>
    <row r="48" spans="1:9" x14ac:dyDescent="0.25">
      <c r="A48" t="s">
        <v>61</v>
      </c>
      <c r="B48" t="s">
        <v>122</v>
      </c>
      <c r="C48">
        <v>364961</v>
      </c>
      <c r="D48" t="s">
        <v>62</v>
      </c>
      <c r="E48" t="s">
        <v>73</v>
      </c>
      <c r="F48" t="s">
        <v>6</v>
      </c>
      <c r="G48" t="s">
        <v>40</v>
      </c>
      <c r="H48">
        <v>150</v>
      </c>
      <c r="I48" t="s">
        <v>330</v>
      </c>
    </row>
    <row r="49" spans="1:9" x14ac:dyDescent="0.25">
      <c r="A49" t="s">
        <v>61</v>
      </c>
      <c r="B49" t="s">
        <v>122</v>
      </c>
      <c r="C49">
        <v>401284</v>
      </c>
      <c r="D49" t="s">
        <v>62</v>
      </c>
      <c r="E49" t="s">
        <v>73</v>
      </c>
      <c r="F49" t="s">
        <v>3</v>
      </c>
      <c r="G49" t="s">
        <v>80</v>
      </c>
      <c r="H49">
        <v>114</v>
      </c>
      <c r="I49" t="s">
        <v>329</v>
      </c>
    </row>
    <row r="50" spans="1:9" x14ac:dyDescent="0.25">
      <c r="A50" t="s">
        <v>61</v>
      </c>
      <c r="B50" t="s">
        <v>123</v>
      </c>
      <c r="C50">
        <v>791412</v>
      </c>
      <c r="D50" t="s">
        <v>62</v>
      </c>
      <c r="E50" t="s">
        <v>73</v>
      </c>
      <c r="F50" t="s">
        <v>3</v>
      </c>
      <c r="G50" t="s">
        <v>80</v>
      </c>
      <c r="H50">
        <v>100</v>
      </c>
      <c r="I50" t="s">
        <v>329</v>
      </c>
    </row>
    <row r="51" spans="1:9" x14ac:dyDescent="0.25">
      <c r="A51" t="s">
        <v>61</v>
      </c>
      <c r="B51" t="s">
        <v>81</v>
      </c>
      <c r="C51">
        <v>31415</v>
      </c>
      <c r="D51" t="s">
        <v>62</v>
      </c>
      <c r="E51" t="s">
        <v>82</v>
      </c>
      <c r="F51" t="s">
        <v>6</v>
      </c>
      <c r="G51" t="s">
        <v>83</v>
      </c>
      <c r="H51">
        <v>102</v>
      </c>
      <c r="I51" t="s">
        <v>330</v>
      </c>
    </row>
    <row r="52" spans="1:9" x14ac:dyDescent="0.25">
      <c r="A52" t="s">
        <v>61</v>
      </c>
      <c r="B52" t="s">
        <v>91</v>
      </c>
      <c r="C52">
        <v>6455</v>
      </c>
      <c r="D52" t="s">
        <v>62</v>
      </c>
      <c r="E52" t="s">
        <v>82</v>
      </c>
      <c r="F52" t="s">
        <v>3</v>
      </c>
      <c r="G52" t="s">
        <v>92</v>
      </c>
      <c r="H52">
        <v>120</v>
      </c>
      <c r="I52" t="s">
        <v>329</v>
      </c>
    </row>
    <row r="53" spans="1:9" x14ac:dyDescent="0.25">
      <c r="A53" t="s">
        <v>61</v>
      </c>
      <c r="B53" t="s">
        <v>103</v>
      </c>
      <c r="C53">
        <v>177213</v>
      </c>
      <c r="D53" t="s">
        <v>62</v>
      </c>
      <c r="E53" t="s">
        <v>82</v>
      </c>
      <c r="F53" t="s">
        <v>6</v>
      </c>
      <c r="G53" t="s">
        <v>80</v>
      </c>
      <c r="H53">
        <v>90</v>
      </c>
      <c r="I53" t="s">
        <v>329</v>
      </c>
    </row>
    <row r="54" spans="1:9" x14ac:dyDescent="0.25">
      <c r="A54" t="s">
        <v>61</v>
      </c>
      <c r="B54" t="s">
        <v>113</v>
      </c>
      <c r="C54">
        <v>382127</v>
      </c>
      <c r="D54" t="s">
        <v>62</v>
      </c>
      <c r="E54" t="s">
        <v>82</v>
      </c>
      <c r="F54" t="s">
        <v>12</v>
      </c>
      <c r="G54" t="s">
        <v>77</v>
      </c>
      <c r="H54">
        <v>102</v>
      </c>
      <c r="I54" t="s">
        <v>329</v>
      </c>
    </row>
    <row r="55" spans="1:9" x14ac:dyDescent="0.25">
      <c r="A55" t="s">
        <v>61</v>
      </c>
      <c r="B55" t="s">
        <v>115</v>
      </c>
      <c r="C55">
        <v>340378</v>
      </c>
      <c r="D55" t="s">
        <v>62</v>
      </c>
      <c r="E55" t="s">
        <v>82</v>
      </c>
      <c r="F55" t="s">
        <v>12</v>
      </c>
      <c r="G55" t="s">
        <v>116</v>
      </c>
      <c r="H55">
        <v>145</v>
      </c>
      <c r="I55" t="s">
        <v>330</v>
      </c>
    </row>
    <row r="56" spans="1:9" x14ac:dyDescent="0.25">
      <c r="A56" t="s">
        <v>28</v>
      </c>
      <c r="B56" t="s">
        <v>21</v>
      </c>
      <c r="C56">
        <v>361867</v>
      </c>
      <c r="D56" t="s">
        <v>11</v>
      </c>
      <c r="E56" t="s">
        <v>74</v>
      </c>
      <c r="F56" t="s">
        <v>12</v>
      </c>
      <c r="G56" t="s">
        <v>75</v>
      </c>
      <c r="H56">
        <v>20</v>
      </c>
    </row>
  </sheetData>
  <sortState ref="A2:I56">
    <sortCondition ref="E2:E5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I25" sqref="I25"/>
    </sheetView>
  </sheetViews>
  <sheetFormatPr defaultColWidth="11.42578125" defaultRowHeight="15" x14ac:dyDescent="0.25"/>
  <cols>
    <col min="1" max="1" width="12" bestFit="1" customWidth="1"/>
    <col min="2" max="2" width="18.28515625" bestFit="1" customWidth="1"/>
    <col min="4" max="4" width="15.14062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164</v>
      </c>
      <c r="B2" t="s">
        <v>131</v>
      </c>
      <c r="C2">
        <v>14487</v>
      </c>
      <c r="D2" t="s">
        <v>62</v>
      </c>
      <c r="E2" t="s">
        <v>142</v>
      </c>
      <c r="F2" t="s">
        <v>3</v>
      </c>
      <c r="G2" t="s">
        <v>47</v>
      </c>
      <c r="H2">
        <v>369</v>
      </c>
      <c r="I2" t="s">
        <v>329</v>
      </c>
      <c r="J2" t="s">
        <v>62</v>
      </c>
      <c r="K2">
        <f>COUNTIF(D$2:D$27,J2)</f>
        <v>20</v>
      </c>
    </row>
    <row r="3" spans="1:11" x14ac:dyDescent="0.25">
      <c r="A3" t="s">
        <v>28</v>
      </c>
      <c r="B3" t="s">
        <v>34</v>
      </c>
      <c r="C3">
        <v>559155</v>
      </c>
      <c r="D3" t="s">
        <v>62</v>
      </c>
      <c r="E3" t="s">
        <v>142</v>
      </c>
      <c r="F3" t="s">
        <v>12</v>
      </c>
      <c r="G3" t="s">
        <v>18</v>
      </c>
      <c r="H3">
        <v>29</v>
      </c>
      <c r="I3" t="s">
        <v>330</v>
      </c>
      <c r="J3" t="s">
        <v>11</v>
      </c>
      <c r="K3">
        <f t="shared" ref="K3:K4" si="0">COUNTIF(D$2:D$27,J3)</f>
        <v>2</v>
      </c>
    </row>
    <row r="4" spans="1:11" x14ac:dyDescent="0.25">
      <c r="A4" t="s">
        <v>61</v>
      </c>
      <c r="B4" t="s">
        <v>157</v>
      </c>
      <c r="C4">
        <v>421649</v>
      </c>
      <c r="D4" t="s">
        <v>62</v>
      </c>
      <c r="E4" t="s">
        <v>145</v>
      </c>
      <c r="F4" t="s">
        <v>17</v>
      </c>
      <c r="G4" t="s">
        <v>83</v>
      </c>
      <c r="H4">
        <v>432</v>
      </c>
      <c r="I4" t="s">
        <v>330</v>
      </c>
      <c r="J4" t="s">
        <v>1</v>
      </c>
      <c r="K4">
        <f t="shared" si="0"/>
        <v>4</v>
      </c>
    </row>
    <row r="5" spans="1:11" x14ac:dyDescent="0.25">
      <c r="A5" t="s">
        <v>61</v>
      </c>
      <c r="B5" t="s">
        <v>156</v>
      </c>
      <c r="C5">
        <v>236442</v>
      </c>
      <c r="D5" t="s">
        <v>62</v>
      </c>
      <c r="E5" t="s">
        <v>142</v>
      </c>
      <c r="F5" t="s">
        <v>12</v>
      </c>
      <c r="G5" t="s">
        <v>56</v>
      </c>
      <c r="H5">
        <v>336</v>
      </c>
      <c r="I5" t="s">
        <v>330</v>
      </c>
      <c r="J5" t="s">
        <v>331</v>
      </c>
      <c r="K5">
        <f>COUNTIF(I2:I27,"TS")</f>
        <v>5</v>
      </c>
    </row>
    <row r="6" spans="1:11" x14ac:dyDescent="0.25">
      <c r="A6" t="s">
        <v>61</v>
      </c>
      <c r="B6" t="s">
        <v>163</v>
      </c>
      <c r="C6">
        <v>620838</v>
      </c>
      <c r="D6" t="s">
        <v>62</v>
      </c>
      <c r="E6" t="s">
        <v>140</v>
      </c>
      <c r="F6" t="s">
        <v>17</v>
      </c>
      <c r="G6" t="s">
        <v>77</v>
      </c>
      <c r="H6">
        <v>162</v>
      </c>
      <c r="I6" t="s">
        <v>330</v>
      </c>
      <c r="J6" t="s">
        <v>332</v>
      </c>
      <c r="K6">
        <f>COUNTIF(I2:I27,"TV")</f>
        <v>15</v>
      </c>
    </row>
    <row r="7" spans="1:11" x14ac:dyDescent="0.25">
      <c r="A7" t="s">
        <v>28</v>
      </c>
      <c r="B7" t="s">
        <v>132</v>
      </c>
      <c r="C7">
        <v>41788</v>
      </c>
      <c r="D7" t="s">
        <v>62</v>
      </c>
      <c r="E7" t="s">
        <v>142</v>
      </c>
      <c r="F7" t="s">
        <v>17</v>
      </c>
      <c r="G7" t="s">
        <v>151</v>
      </c>
      <c r="H7">
        <v>38</v>
      </c>
      <c r="I7" t="s">
        <v>330</v>
      </c>
    </row>
    <row r="8" spans="1:11" x14ac:dyDescent="0.25">
      <c r="A8" t="s">
        <v>28</v>
      </c>
      <c r="B8" t="s">
        <v>125</v>
      </c>
      <c r="C8">
        <v>158221</v>
      </c>
      <c r="D8" t="s">
        <v>11</v>
      </c>
      <c r="E8" t="s">
        <v>140</v>
      </c>
      <c r="F8" t="s">
        <v>12</v>
      </c>
      <c r="G8" t="s">
        <v>149</v>
      </c>
      <c r="H8">
        <v>21</v>
      </c>
    </row>
    <row r="9" spans="1:11" x14ac:dyDescent="0.25">
      <c r="A9" t="s">
        <v>164</v>
      </c>
      <c r="B9" t="s">
        <v>137</v>
      </c>
      <c r="C9">
        <v>54666</v>
      </c>
      <c r="D9" t="s">
        <v>62</v>
      </c>
      <c r="E9" t="s">
        <v>145</v>
      </c>
      <c r="F9" t="s">
        <v>17</v>
      </c>
      <c r="G9" t="s">
        <v>162</v>
      </c>
      <c r="H9">
        <v>327</v>
      </c>
      <c r="I9" t="s">
        <v>330</v>
      </c>
    </row>
    <row r="10" spans="1:11" x14ac:dyDescent="0.25">
      <c r="A10" t="s">
        <v>61</v>
      </c>
      <c r="B10" t="s">
        <v>90</v>
      </c>
      <c r="C10">
        <v>32524</v>
      </c>
      <c r="D10" t="s">
        <v>62</v>
      </c>
      <c r="E10" t="s">
        <v>140</v>
      </c>
      <c r="F10" t="s">
        <v>3</v>
      </c>
      <c r="G10" t="s">
        <v>47</v>
      </c>
      <c r="H10">
        <v>333</v>
      </c>
      <c r="I10" t="s">
        <v>329</v>
      </c>
    </row>
    <row r="11" spans="1:11" x14ac:dyDescent="0.25">
      <c r="A11" t="s">
        <v>61</v>
      </c>
      <c r="B11" t="s">
        <v>159</v>
      </c>
      <c r="C11">
        <v>63065</v>
      </c>
      <c r="D11" t="s">
        <v>62</v>
      </c>
      <c r="E11" t="s">
        <v>139</v>
      </c>
      <c r="F11" t="s">
        <v>12</v>
      </c>
      <c r="G11" t="s">
        <v>87</v>
      </c>
      <c r="H11">
        <v>336</v>
      </c>
      <c r="I11" t="s">
        <v>330</v>
      </c>
    </row>
    <row r="12" spans="1:11" x14ac:dyDescent="0.25">
      <c r="A12" t="s">
        <v>164</v>
      </c>
      <c r="B12" t="s">
        <v>124</v>
      </c>
      <c r="C12">
        <v>11365</v>
      </c>
      <c r="D12" t="s">
        <v>62</v>
      </c>
      <c r="E12" t="s">
        <v>139</v>
      </c>
      <c r="F12" t="s">
        <v>3</v>
      </c>
      <c r="G12" t="s">
        <v>57</v>
      </c>
      <c r="H12">
        <v>423</v>
      </c>
      <c r="I12" t="s">
        <v>330</v>
      </c>
    </row>
    <row r="13" spans="1:11" x14ac:dyDescent="0.25">
      <c r="A13" t="s">
        <v>61</v>
      </c>
      <c r="B13" t="s">
        <v>160</v>
      </c>
      <c r="C13">
        <v>137780</v>
      </c>
      <c r="D13" t="s">
        <v>62</v>
      </c>
      <c r="E13" t="s">
        <v>139</v>
      </c>
      <c r="F13" t="s">
        <v>12</v>
      </c>
      <c r="G13" t="s">
        <v>87</v>
      </c>
      <c r="H13">
        <v>177</v>
      </c>
      <c r="I13" t="s">
        <v>330</v>
      </c>
    </row>
    <row r="14" spans="1:11" x14ac:dyDescent="0.25">
      <c r="A14" t="s">
        <v>164</v>
      </c>
      <c r="B14" t="s">
        <v>98</v>
      </c>
      <c r="C14">
        <v>374278</v>
      </c>
      <c r="D14" t="s">
        <v>62</v>
      </c>
      <c r="E14" t="s">
        <v>139</v>
      </c>
      <c r="F14" t="s">
        <v>12</v>
      </c>
      <c r="G14" t="s">
        <v>56</v>
      </c>
      <c r="H14">
        <v>437</v>
      </c>
      <c r="I14" t="s">
        <v>330</v>
      </c>
    </row>
    <row r="15" spans="1:11" x14ac:dyDescent="0.25">
      <c r="A15" t="s">
        <v>28</v>
      </c>
      <c r="B15" t="s">
        <v>126</v>
      </c>
      <c r="C15">
        <v>38161</v>
      </c>
      <c r="D15" t="s">
        <v>1</v>
      </c>
      <c r="E15" t="s">
        <v>140</v>
      </c>
      <c r="F15" t="s">
        <v>22</v>
      </c>
      <c r="G15" t="s">
        <v>23</v>
      </c>
      <c r="H15">
        <v>29</v>
      </c>
    </row>
    <row r="16" spans="1:11" x14ac:dyDescent="0.25">
      <c r="A16" t="s">
        <v>28</v>
      </c>
      <c r="B16" t="s">
        <v>134</v>
      </c>
      <c r="C16">
        <v>214786</v>
      </c>
      <c r="D16" t="s">
        <v>1</v>
      </c>
      <c r="E16" t="s">
        <v>143</v>
      </c>
      <c r="F16" t="s">
        <v>146</v>
      </c>
      <c r="G16" t="s">
        <v>153</v>
      </c>
      <c r="H16">
        <v>21</v>
      </c>
    </row>
    <row r="17" spans="1:9" x14ac:dyDescent="0.25">
      <c r="A17" t="s">
        <v>61</v>
      </c>
      <c r="B17" t="s">
        <v>103</v>
      </c>
      <c r="C17">
        <v>54778</v>
      </c>
      <c r="D17" t="s">
        <v>62</v>
      </c>
      <c r="E17" t="s">
        <v>141</v>
      </c>
      <c r="F17" t="s">
        <v>6</v>
      </c>
      <c r="G17" t="s">
        <v>40</v>
      </c>
      <c r="H17">
        <v>360</v>
      </c>
      <c r="I17" t="s">
        <v>330</v>
      </c>
    </row>
    <row r="18" spans="1:9" x14ac:dyDescent="0.25">
      <c r="A18" t="s">
        <v>28</v>
      </c>
      <c r="B18" t="s">
        <v>133</v>
      </c>
      <c r="C18">
        <v>101664</v>
      </c>
      <c r="D18" t="s">
        <v>11</v>
      </c>
      <c r="E18" t="s">
        <v>142</v>
      </c>
      <c r="F18" t="s">
        <v>17</v>
      </c>
      <c r="G18" t="s">
        <v>152</v>
      </c>
      <c r="H18">
        <v>23</v>
      </c>
    </row>
    <row r="19" spans="1:9" x14ac:dyDescent="0.25">
      <c r="A19" t="s">
        <v>28</v>
      </c>
      <c r="B19" t="s">
        <v>127</v>
      </c>
      <c r="C19">
        <v>41137</v>
      </c>
      <c r="D19" t="s">
        <v>62</v>
      </c>
      <c r="E19" t="s">
        <v>140</v>
      </c>
      <c r="F19" t="s">
        <v>3</v>
      </c>
      <c r="G19" t="s">
        <v>150</v>
      </c>
      <c r="H19">
        <v>40</v>
      </c>
      <c r="I19" t="s">
        <v>330</v>
      </c>
    </row>
    <row r="20" spans="1:9" x14ac:dyDescent="0.25">
      <c r="A20" t="s">
        <v>28</v>
      </c>
      <c r="B20" t="s">
        <v>128</v>
      </c>
      <c r="C20">
        <v>433404</v>
      </c>
      <c r="D20" t="s">
        <v>62</v>
      </c>
      <c r="E20" t="s">
        <v>140</v>
      </c>
      <c r="F20" t="s">
        <v>3</v>
      </c>
      <c r="G20" t="s">
        <v>7</v>
      </c>
      <c r="H20">
        <v>28</v>
      </c>
      <c r="I20" t="s">
        <v>330</v>
      </c>
    </row>
    <row r="21" spans="1:9" x14ac:dyDescent="0.25">
      <c r="A21" t="s">
        <v>28</v>
      </c>
      <c r="B21" t="s">
        <v>129</v>
      </c>
      <c r="C21">
        <v>210955</v>
      </c>
      <c r="D21" t="s">
        <v>62</v>
      </c>
      <c r="E21" t="s">
        <v>141</v>
      </c>
      <c r="F21" t="s">
        <v>12</v>
      </c>
      <c r="G21" t="s">
        <v>18</v>
      </c>
      <c r="H21">
        <v>35</v>
      </c>
      <c r="I21" t="s">
        <v>329</v>
      </c>
    </row>
    <row r="22" spans="1:9" x14ac:dyDescent="0.25">
      <c r="A22" t="s">
        <v>164</v>
      </c>
      <c r="B22" t="s">
        <v>135</v>
      </c>
      <c r="C22">
        <v>25024</v>
      </c>
      <c r="D22" t="s">
        <v>62</v>
      </c>
      <c r="E22" t="s">
        <v>143</v>
      </c>
      <c r="F22" t="s">
        <v>3</v>
      </c>
      <c r="G22" t="s">
        <v>57</v>
      </c>
      <c r="H22">
        <v>207</v>
      </c>
      <c r="I22" t="s">
        <v>330</v>
      </c>
    </row>
    <row r="23" spans="1:9" x14ac:dyDescent="0.25">
      <c r="A23" t="s">
        <v>28</v>
      </c>
      <c r="B23" t="s">
        <v>136</v>
      </c>
      <c r="C23">
        <v>187930</v>
      </c>
      <c r="D23" t="s">
        <v>1</v>
      </c>
      <c r="E23" t="s">
        <v>144</v>
      </c>
      <c r="F23" t="s">
        <v>147</v>
      </c>
      <c r="G23" t="s">
        <v>154</v>
      </c>
      <c r="H23">
        <v>30</v>
      </c>
    </row>
    <row r="24" spans="1:9" x14ac:dyDescent="0.25">
      <c r="A24" t="s">
        <v>28</v>
      </c>
      <c r="B24" t="s">
        <v>130</v>
      </c>
      <c r="C24">
        <v>274508</v>
      </c>
      <c r="D24" t="s">
        <v>62</v>
      </c>
      <c r="E24" t="s">
        <v>141</v>
      </c>
      <c r="F24" t="s">
        <v>6</v>
      </c>
      <c r="G24" t="s">
        <v>9</v>
      </c>
      <c r="H24">
        <v>19</v>
      </c>
      <c r="I24" t="s">
        <v>329</v>
      </c>
    </row>
    <row r="25" spans="1:9" x14ac:dyDescent="0.25">
      <c r="A25" t="s">
        <v>28</v>
      </c>
      <c r="B25" t="s">
        <v>138</v>
      </c>
      <c r="C25">
        <v>195845</v>
      </c>
      <c r="D25" t="s">
        <v>1</v>
      </c>
      <c r="E25" t="s">
        <v>145</v>
      </c>
      <c r="F25" t="s">
        <v>148</v>
      </c>
      <c r="G25" t="s">
        <v>155</v>
      </c>
      <c r="H25">
        <v>29</v>
      </c>
    </row>
    <row r="26" spans="1:9" x14ac:dyDescent="0.25">
      <c r="A26" t="s">
        <v>61</v>
      </c>
      <c r="B26" t="s">
        <v>120</v>
      </c>
      <c r="C26">
        <v>551031</v>
      </c>
      <c r="D26" t="s">
        <v>62</v>
      </c>
      <c r="E26" t="s">
        <v>142</v>
      </c>
      <c r="F26" t="s">
        <v>17</v>
      </c>
      <c r="G26" t="s">
        <v>161</v>
      </c>
      <c r="H26">
        <v>422</v>
      </c>
      <c r="I26" t="s">
        <v>330</v>
      </c>
    </row>
    <row r="27" spans="1:9" x14ac:dyDescent="0.25">
      <c r="A27" t="s">
        <v>28</v>
      </c>
      <c r="B27" t="s">
        <v>121</v>
      </c>
      <c r="C27">
        <v>528594</v>
      </c>
      <c r="D27" t="s">
        <v>62</v>
      </c>
      <c r="E27" t="s">
        <v>145</v>
      </c>
      <c r="F27" t="s">
        <v>12</v>
      </c>
      <c r="G27" t="s">
        <v>18</v>
      </c>
      <c r="H27">
        <v>33</v>
      </c>
      <c r="I27" t="s">
        <v>329</v>
      </c>
    </row>
  </sheetData>
  <sortState ref="A2:H32">
    <sortCondition ref="B2:B32"/>
    <sortCondition ref="C2:C32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3"/>
  <sheetViews>
    <sheetView workbookViewId="0">
      <selection activeCell="K8" sqref="K8"/>
    </sheetView>
  </sheetViews>
  <sheetFormatPr defaultColWidth="11.42578125" defaultRowHeight="15" x14ac:dyDescent="0.25"/>
  <cols>
    <col min="1" max="1" width="12" bestFit="1" customWidth="1"/>
    <col min="2" max="2" width="18.28515625" bestFit="1" customWidth="1"/>
    <col min="4" max="4" width="15.14062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61</v>
      </c>
      <c r="B2" t="s">
        <v>157</v>
      </c>
      <c r="C2">
        <v>223320</v>
      </c>
      <c r="D2" t="s">
        <v>62</v>
      </c>
      <c r="E2" t="s">
        <v>181</v>
      </c>
      <c r="F2" t="s">
        <v>6</v>
      </c>
      <c r="G2" t="s">
        <v>95</v>
      </c>
      <c r="H2">
        <v>165</v>
      </c>
      <c r="I2" t="s">
        <v>330</v>
      </c>
      <c r="J2" t="s">
        <v>62</v>
      </c>
      <c r="K2">
        <f>COUNTIF(D$2:D$53,J2)</f>
        <v>42</v>
      </c>
    </row>
    <row r="3" spans="1:11" x14ac:dyDescent="0.25">
      <c r="A3" t="s">
        <v>61</v>
      </c>
      <c r="B3" t="s">
        <v>84</v>
      </c>
      <c r="C3">
        <v>63531</v>
      </c>
      <c r="D3" t="s">
        <v>62</v>
      </c>
      <c r="E3" t="s">
        <v>181</v>
      </c>
      <c r="F3" t="s">
        <v>3</v>
      </c>
      <c r="G3" t="s">
        <v>57</v>
      </c>
      <c r="H3">
        <v>329</v>
      </c>
      <c r="I3" t="s">
        <v>330</v>
      </c>
      <c r="J3" t="s">
        <v>11</v>
      </c>
      <c r="K3">
        <f t="shared" ref="K3:K4" si="0">COUNTIF(D$2:D$53,J3)</f>
        <v>7</v>
      </c>
    </row>
    <row r="4" spans="1:11" x14ac:dyDescent="0.25">
      <c r="A4" t="s">
        <v>61</v>
      </c>
      <c r="B4" t="s">
        <v>49</v>
      </c>
      <c r="C4">
        <v>500931</v>
      </c>
      <c r="D4" t="s">
        <v>62</v>
      </c>
      <c r="E4" t="s">
        <v>181</v>
      </c>
      <c r="F4" t="s">
        <v>6</v>
      </c>
      <c r="G4" t="s">
        <v>95</v>
      </c>
      <c r="H4">
        <v>264</v>
      </c>
      <c r="I4" t="s">
        <v>330</v>
      </c>
      <c r="J4" t="s">
        <v>1</v>
      </c>
      <c r="K4">
        <f t="shared" si="0"/>
        <v>3</v>
      </c>
    </row>
    <row r="5" spans="1:11" x14ac:dyDescent="0.25">
      <c r="A5" t="s">
        <v>28</v>
      </c>
      <c r="B5" t="s">
        <v>212</v>
      </c>
      <c r="C5">
        <v>1017188</v>
      </c>
      <c r="D5" t="s">
        <v>11</v>
      </c>
      <c r="E5" t="s">
        <v>181</v>
      </c>
      <c r="F5" t="s">
        <v>231</v>
      </c>
      <c r="G5" t="s">
        <v>236</v>
      </c>
      <c r="H5">
        <v>16</v>
      </c>
      <c r="J5" t="s">
        <v>331</v>
      </c>
      <c r="K5">
        <f>COUNTIF(I2:I53,"TS")</f>
        <v>16</v>
      </c>
    </row>
    <row r="6" spans="1:11" x14ac:dyDescent="0.25">
      <c r="A6" t="s">
        <v>28</v>
      </c>
      <c r="B6" t="s">
        <v>227</v>
      </c>
      <c r="C6">
        <v>238216</v>
      </c>
      <c r="D6" t="s">
        <v>11</v>
      </c>
      <c r="E6" t="s">
        <v>181</v>
      </c>
      <c r="F6" t="s">
        <v>232</v>
      </c>
      <c r="G6" t="s">
        <v>152</v>
      </c>
      <c r="H6">
        <v>21</v>
      </c>
      <c r="J6" t="s">
        <v>332</v>
      </c>
      <c r="K6">
        <f>COUNTIF(I2:I53,"TV")</f>
        <v>26</v>
      </c>
    </row>
    <row r="7" spans="1:11" x14ac:dyDescent="0.25">
      <c r="A7" t="s">
        <v>61</v>
      </c>
      <c r="B7" t="s">
        <v>172</v>
      </c>
      <c r="C7">
        <v>14063</v>
      </c>
      <c r="D7" t="s">
        <v>62</v>
      </c>
      <c r="E7" t="s">
        <v>181</v>
      </c>
      <c r="F7" t="s">
        <v>17</v>
      </c>
      <c r="G7" t="s">
        <v>83</v>
      </c>
      <c r="H7">
        <v>263</v>
      </c>
      <c r="I7" t="s">
        <v>330</v>
      </c>
    </row>
    <row r="8" spans="1:11" x14ac:dyDescent="0.25">
      <c r="A8" t="s">
        <v>164</v>
      </c>
      <c r="B8" t="s">
        <v>134</v>
      </c>
      <c r="C8">
        <v>275419</v>
      </c>
      <c r="D8" t="s">
        <v>62</v>
      </c>
      <c r="E8" t="s">
        <v>181</v>
      </c>
      <c r="F8" t="s">
        <v>3</v>
      </c>
      <c r="G8" t="s">
        <v>47</v>
      </c>
      <c r="H8">
        <v>401</v>
      </c>
      <c r="I8" t="s">
        <v>329</v>
      </c>
    </row>
    <row r="9" spans="1:11" x14ac:dyDescent="0.25">
      <c r="A9" t="s">
        <v>61</v>
      </c>
      <c r="B9" t="s">
        <v>104</v>
      </c>
      <c r="C9">
        <v>643339</v>
      </c>
      <c r="D9" t="s">
        <v>62</v>
      </c>
      <c r="E9" t="s">
        <v>181</v>
      </c>
      <c r="F9" t="s">
        <v>6</v>
      </c>
      <c r="G9" t="s">
        <v>33</v>
      </c>
      <c r="H9">
        <v>167</v>
      </c>
      <c r="I9" t="s">
        <v>330</v>
      </c>
    </row>
    <row r="10" spans="1:11" x14ac:dyDescent="0.25">
      <c r="A10" t="s">
        <v>28</v>
      </c>
      <c r="B10" t="s">
        <v>175</v>
      </c>
      <c r="C10">
        <v>252246</v>
      </c>
      <c r="D10" t="s">
        <v>11</v>
      </c>
      <c r="E10" t="s">
        <v>181</v>
      </c>
      <c r="F10" t="s">
        <v>233</v>
      </c>
      <c r="G10" t="s">
        <v>237</v>
      </c>
      <c r="H10">
        <v>23</v>
      </c>
    </row>
    <row r="11" spans="1:11" x14ac:dyDescent="0.25">
      <c r="A11" t="s">
        <v>28</v>
      </c>
      <c r="B11" t="s">
        <v>21</v>
      </c>
      <c r="C11">
        <v>361867</v>
      </c>
      <c r="D11" t="s">
        <v>11</v>
      </c>
      <c r="E11" t="s">
        <v>181</v>
      </c>
      <c r="F11" t="s">
        <v>234</v>
      </c>
      <c r="G11" t="s">
        <v>75</v>
      </c>
      <c r="H11">
        <v>20</v>
      </c>
    </row>
    <row r="12" spans="1:11" x14ac:dyDescent="0.25">
      <c r="A12" t="s">
        <v>61</v>
      </c>
      <c r="B12" t="s">
        <v>121</v>
      </c>
      <c r="C12">
        <v>8634</v>
      </c>
      <c r="D12" t="s">
        <v>62</v>
      </c>
      <c r="E12" t="s">
        <v>181</v>
      </c>
      <c r="F12" t="s">
        <v>17</v>
      </c>
      <c r="G12" t="s">
        <v>161</v>
      </c>
      <c r="H12">
        <v>307</v>
      </c>
      <c r="I12" t="s">
        <v>330</v>
      </c>
    </row>
    <row r="13" spans="1:11" x14ac:dyDescent="0.25">
      <c r="A13" t="s">
        <v>164</v>
      </c>
      <c r="B13" t="s">
        <v>93</v>
      </c>
      <c r="C13">
        <v>692915</v>
      </c>
      <c r="D13" t="s">
        <v>62</v>
      </c>
      <c r="E13" t="s">
        <v>185</v>
      </c>
      <c r="F13" t="s">
        <v>17</v>
      </c>
      <c r="G13" t="s">
        <v>52</v>
      </c>
      <c r="H13">
        <v>352</v>
      </c>
      <c r="I13" t="s">
        <v>329</v>
      </c>
    </row>
    <row r="14" spans="1:11" x14ac:dyDescent="0.25">
      <c r="A14" t="s">
        <v>164</v>
      </c>
      <c r="B14" t="s">
        <v>165</v>
      </c>
      <c r="C14">
        <v>1379183</v>
      </c>
      <c r="D14" t="s">
        <v>62</v>
      </c>
      <c r="E14" t="s">
        <v>178</v>
      </c>
      <c r="F14" t="s">
        <v>6</v>
      </c>
      <c r="G14" t="s">
        <v>40</v>
      </c>
      <c r="H14">
        <v>289</v>
      </c>
      <c r="I14" t="s">
        <v>330</v>
      </c>
    </row>
    <row r="15" spans="1:11" x14ac:dyDescent="0.25">
      <c r="A15" t="s">
        <v>61</v>
      </c>
      <c r="B15" t="s">
        <v>176</v>
      </c>
      <c r="C15">
        <v>934159</v>
      </c>
      <c r="D15" t="s">
        <v>62</v>
      </c>
      <c r="E15" t="s">
        <v>178</v>
      </c>
      <c r="F15" t="s">
        <v>17</v>
      </c>
      <c r="G15" t="s">
        <v>52</v>
      </c>
      <c r="H15">
        <v>396</v>
      </c>
      <c r="I15" t="s">
        <v>329</v>
      </c>
    </row>
    <row r="16" spans="1:11" x14ac:dyDescent="0.25">
      <c r="A16" t="s">
        <v>61</v>
      </c>
      <c r="B16" t="s">
        <v>76</v>
      </c>
      <c r="C16">
        <v>15624</v>
      </c>
      <c r="D16" t="s">
        <v>62</v>
      </c>
      <c r="E16" t="s">
        <v>179</v>
      </c>
      <c r="F16" t="s">
        <v>6</v>
      </c>
      <c r="G16" t="s">
        <v>92</v>
      </c>
      <c r="H16">
        <v>305</v>
      </c>
      <c r="I16" t="s">
        <v>329</v>
      </c>
    </row>
    <row r="17" spans="1:9" x14ac:dyDescent="0.25">
      <c r="A17" t="s">
        <v>61</v>
      </c>
      <c r="B17" t="s">
        <v>79</v>
      </c>
      <c r="C17">
        <v>135240</v>
      </c>
      <c r="D17" t="s">
        <v>62</v>
      </c>
      <c r="E17" t="s">
        <v>179</v>
      </c>
      <c r="F17" t="s">
        <v>17</v>
      </c>
      <c r="G17" t="s">
        <v>109</v>
      </c>
      <c r="H17">
        <v>364</v>
      </c>
      <c r="I17" t="s">
        <v>330</v>
      </c>
    </row>
    <row r="18" spans="1:9" x14ac:dyDescent="0.25">
      <c r="A18" t="s">
        <v>61</v>
      </c>
      <c r="B18" t="s">
        <v>166</v>
      </c>
      <c r="C18">
        <v>172620</v>
      </c>
      <c r="D18" t="s">
        <v>62</v>
      </c>
      <c r="E18" t="s">
        <v>179</v>
      </c>
      <c r="F18" t="s">
        <v>12</v>
      </c>
      <c r="G18" t="s">
        <v>88</v>
      </c>
      <c r="H18">
        <v>255</v>
      </c>
      <c r="I18" t="s">
        <v>329</v>
      </c>
    </row>
    <row r="19" spans="1:9" x14ac:dyDescent="0.25">
      <c r="A19" t="s">
        <v>61</v>
      </c>
      <c r="B19" t="s">
        <v>166</v>
      </c>
      <c r="C19">
        <v>202777</v>
      </c>
      <c r="D19" t="s">
        <v>62</v>
      </c>
      <c r="E19" t="s">
        <v>179</v>
      </c>
      <c r="F19" t="s">
        <v>6</v>
      </c>
      <c r="G19" t="s">
        <v>85</v>
      </c>
      <c r="H19">
        <v>353</v>
      </c>
      <c r="I19" t="s">
        <v>330</v>
      </c>
    </row>
    <row r="20" spans="1:9" x14ac:dyDescent="0.25">
      <c r="A20" t="s">
        <v>61</v>
      </c>
      <c r="B20" t="s">
        <v>168</v>
      </c>
      <c r="C20">
        <v>505751</v>
      </c>
      <c r="D20" t="s">
        <v>62</v>
      </c>
      <c r="E20" t="s">
        <v>179</v>
      </c>
      <c r="F20" t="s">
        <v>12</v>
      </c>
      <c r="G20" t="s">
        <v>87</v>
      </c>
      <c r="H20">
        <v>328</v>
      </c>
      <c r="I20" t="s">
        <v>330</v>
      </c>
    </row>
    <row r="21" spans="1:9" x14ac:dyDescent="0.25">
      <c r="A21" t="s">
        <v>28</v>
      </c>
      <c r="B21" t="s">
        <v>54</v>
      </c>
      <c r="C21">
        <v>761672</v>
      </c>
      <c r="D21" t="s">
        <v>11</v>
      </c>
      <c r="E21" t="s">
        <v>179</v>
      </c>
      <c r="F21" t="s">
        <v>235</v>
      </c>
      <c r="G21" t="s">
        <v>238</v>
      </c>
      <c r="H21">
        <v>43</v>
      </c>
    </row>
    <row r="22" spans="1:9" x14ac:dyDescent="0.25">
      <c r="A22" t="s">
        <v>61</v>
      </c>
      <c r="B22" t="s">
        <v>51</v>
      </c>
      <c r="C22">
        <v>2137164</v>
      </c>
      <c r="D22" t="s">
        <v>62</v>
      </c>
      <c r="E22" t="s">
        <v>179</v>
      </c>
      <c r="F22" t="s">
        <v>6</v>
      </c>
      <c r="G22" t="s">
        <v>95</v>
      </c>
      <c r="H22">
        <v>262</v>
      </c>
      <c r="I22" t="s">
        <v>330</v>
      </c>
    </row>
    <row r="23" spans="1:9" x14ac:dyDescent="0.25">
      <c r="A23" t="s">
        <v>61</v>
      </c>
      <c r="B23" t="s">
        <v>51</v>
      </c>
      <c r="C23">
        <v>2192482</v>
      </c>
      <c r="D23" t="s">
        <v>62</v>
      </c>
      <c r="E23" t="s">
        <v>179</v>
      </c>
      <c r="F23" t="s">
        <v>6</v>
      </c>
      <c r="G23" t="s">
        <v>95</v>
      </c>
      <c r="H23">
        <v>211</v>
      </c>
      <c r="I23" t="s">
        <v>330</v>
      </c>
    </row>
    <row r="24" spans="1:9" x14ac:dyDescent="0.25">
      <c r="A24" t="s">
        <v>61</v>
      </c>
      <c r="B24" t="s">
        <v>51</v>
      </c>
      <c r="C24">
        <v>2278713</v>
      </c>
      <c r="D24" t="s">
        <v>62</v>
      </c>
      <c r="E24" t="s">
        <v>179</v>
      </c>
      <c r="F24" t="s">
        <v>6</v>
      </c>
      <c r="G24" t="s">
        <v>92</v>
      </c>
      <c r="H24">
        <v>181</v>
      </c>
      <c r="I24" t="s">
        <v>329</v>
      </c>
    </row>
    <row r="25" spans="1:9" x14ac:dyDescent="0.25">
      <c r="A25" t="s">
        <v>61</v>
      </c>
      <c r="B25" t="s">
        <v>51</v>
      </c>
      <c r="C25">
        <v>2376340</v>
      </c>
      <c r="D25" t="s">
        <v>62</v>
      </c>
      <c r="E25" t="s">
        <v>179</v>
      </c>
      <c r="F25" t="s">
        <v>12</v>
      </c>
      <c r="G25" t="s">
        <v>87</v>
      </c>
      <c r="H25">
        <v>340</v>
      </c>
      <c r="I25" t="s">
        <v>330</v>
      </c>
    </row>
    <row r="26" spans="1:9" x14ac:dyDescent="0.25">
      <c r="A26" t="s">
        <v>61</v>
      </c>
      <c r="B26" t="s">
        <v>173</v>
      </c>
      <c r="C26">
        <v>274961</v>
      </c>
      <c r="D26" t="s">
        <v>62</v>
      </c>
      <c r="E26" t="s">
        <v>179</v>
      </c>
      <c r="F26" t="s">
        <v>12</v>
      </c>
      <c r="G26" t="s">
        <v>88</v>
      </c>
      <c r="H26">
        <v>242</v>
      </c>
      <c r="I26" t="s">
        <v>329</v>
      </c>
    </row>
    <row r="27" spans="1:9" x14ac:dyDescent="0.25">
      <c r="A27" t="s">
        <v>61</v>
      </c>
      <c r="B27" t="s">
        <v>99</v>
      </c>
      <c r="C27">
        <v>582860</v>
      </c>
      <c r="D27" t="s">
        <v>62</v>
      </c>
      <c r="E27" t="s">
        <v>179</v>
      </c>
      <c r="F27" t="s">
        <v>12</v>
      </c>
      <c r="G27" t="s">
        <v>87</v>
      </c>
      <c r="H27">
        <v>416</v>
      </c>
      <c r="I27" t="s">
        <v>330</v>
      </c>
    </row>
    <row r="28" spans="1:9" x14ac:dyDescent="0.25">
      <c r="A28" t="s">
        <v>61</v>
      </c>
      <c r="B28" t="s">
        <v>99</v>
      </c>
      <c r="C28">
        <v>729209</v>
      </c>
      <c r="D28" t="s">
        <v>62</v>
      </c>
      <c r="E28" t="s">
        <v>179</v>
      </c>
      <c r="F28" t="s">
        <v>17</v>
      </c>
      <c r="G28" t="s">
        <v>83</v>
      </c>
      <c r="H28">
        <v>295</v>
      </c>
      <c r="I28" t="s">
        <v>330</v>
      </c>
    </row>
    <row r="29" spans="1:9" x14ac:dyDescent="0.25">
      <c r="A29" t="s">
        <v>61</v>
      </c>
      <c r="B29" t="s">
        <v>174</v>
      </c>
      <c r="C29">
        <v>98424</v>
      </c>
      <c r="D29" t="s">
        <v>62</v>
      </c>
      <c r="E29" t="s">
        <v>179</v>
      </c>
      <c r="F29" t="s">
        <v>6</v>
      </c>
      <c r="G29" t="s">
        <v>40</v>
      </c>
      <c r="H29">
        <v>383</v>
      </c>
      <c r="I29" t="s">
        <v>330</v>
      </c>
    </row>
    <row r="30" spans="1:9" x14ac:dyDescent="0.25">
      <c r="A30" t="s">
        <v>164</v>
      </c>
      <c r="B30" t="s">
        <v>156</v>
      </c>
      <c r="C30">
        <v>147886</v>
      </c>
      <c r="D30" t="s">
        <v>62</v>
      </c>
      <c r="E30" t="s">
        <v>182</v>
      </c>
      <c r="F30" t="s">
        <v>6</v>
      </c>
      <c r="G30" t="s">
        <v>33</v>
      </c>
      <c r="H30">
        <v>335</v>
      </c>
      <c r="I30" t="s">
        <v>329</v>
      </c>
    </row>
    <row r="31" spans="1:9" x14ac:dyDescent="0.25">
      <c r="A31" t="s">
        <v>28</v>
      </c>
      <c r="B31" t="s">
        <v>90</v>
      </c>
      <c r="C31">
        <v>181179</v>
      </c>
      <c r="D31" t="s">
        <v>11</v>
      </c>
      <c r="E31" t="s">
        <v>182</v>
      </c>
      <c r="F31" t="s">
        <v>234</v>
      </c>
      <c r="G31" t="s">
        <v>75</v>
      </c>
      <c r="H31">
        <v>24</v>
      </c>
    </row>
    <row r="32" spans="1:9" x14ac:dyDescent="0.25">
      <c r="A32" t="s">
        <v>28</v>
      </c>
      <c r="B32" t="s">
        <v>122</v>
      </c>
      <c r="C32">
        <v>657836</v>
      </c>
      <c r="D32" t="s">
        <v>11</v>
      </c>
      <c r="E32" t="s">
        <v>182</v>
      </c>
      <c r="F32" t="s">
        <v>234</v>
      </c>
      <c r="G32" t="s">
        <v>75</v>
      </c>
      <c r="H32">
        <v>19</v>
      </c>
    </row>
    <row r="33" spans="1:9" x14ac:dyDescent="0.25">
      <c r="A33" t="s">
        <v>164</v>
      </c>
      <c r="B33" t="s">
        <v>123</v>
      </c>
      <c r="C33">
        <v>364280</v>
      </c>
      <c r="D33" t="s">
        <v>62</v>
      </c>
      <c r="E33" t="s">
        <v>182</v>
      </c>
      <c r="F33" t="s">
        <v>12</v>
      </c>
      <c r="G33" t="s">
        <v>31</v>
      </c>
      <c r="H33">
        <v>392</v>
      </c>
      <c r="I33" t="s">
        <v>329</v>
      </c>
    </row>
    <row r="34" spans="1:9" x14ac:dyDescent="0.25">
      <c r="A34" t="s">
        <v>61</v>
      </c>
      <c r="B34" t="s">
        <v>169</v>
      </c>
      <c r="C34">
        <v>707671</v>
      </c>
      <c r="D34" t="s">
        <v>62</v>
      </c>
      <c r="E34" t="s">
        <v>183</v>
      </c>
      <c r="F34" t="s">
        <v>12</v>
      </c>
      <c r="G34" t="s">
        <v>87</v>
      </c>
      <c r="H34">
        <v>253</v>
      </c>
      <c r="I34" t="s">
        <v>330</v>
      </c>
    </row>
    <row r="35" spans="1:9" x14ac:dyDescent="0.25">
      <c r="A35" t="s">
        <v>61</v>
      </c>
      <c r="B35" t="s">
        <v>171</v>
      </c>
      <c r="C35">
        <v>86764</v>
      </c>
      <c r="D35" t="s">
        <v>62</v>
      </c>
      <c r="E35" t="s">
        <v>183</v>
      </c>
      <c r="F35" t="s">
        <v>3</v>
      </c>
      <c r="G35" t="s">
        <v>116</v>
      </c>
      <c r="H35">
        <v>391</v>
      </c>
      <c r="I35" t="s">
        <v>330</v>
      </c>
    </row>
    <row r="36" spans="1:9" x14ac:dyDescent="0.25">
      <c r="A36" t="s">
        <v>61</v>
      </c>
      <c r="B36" t="s">
        <v>20</v>
      </c>
      <c r="C36">
        <v>163057</v>
      </c>
      <c r="D36" t="s">
        <v>62</v>
      </c>
      <c r="E36" t="s">
        <v>183</v>
      </c>
      <c r="F36" t="s">
        <v>3</v>
      </c>
      <c r="G36" t="s">
        <v>37</v>
      </c>
      <c r="H36">
        <v>300</v>
      </c>
      <c r="I36" t="s">
        <v>330</v>
      </c>
    </row>
    <row r="37" spans="1:9" x14ac:dyDescent="0.25">
      <c r="A37" t="s">
        <v>28</v>
      </c>
      <c r="B37" t="s">
        <v>121</v>
      </c>
      <c r="C37">
        <v>298544</v>
      </c>
      <c r="D37" t="s">
        <v>1</v>
      </c>
      <c r="E37" t="s">
        <v>183</v>
      </c>
      <c r="F37" t="s">
        <v>6</v>
      </c>
      <c r="G37" t="s">
        <v>154</v>
      </c>
      <c r="H37">
        <v>29</v>
      </c>
    </row>
    <row r="38" spans="1:9" x14ac:dyDescent="0.25">
      <c r="A38" t="s">
        <v>28</v>
      </c>
      <c r="B38" t="s">
        <v>228</v>
      </c>
      <c r="C38">
        <v>243009</v>
      </c>
      <c r="D38" t="s">
        <v>62</v>
      </c>
      <c r="E38" t="s">
        <v>230</v>
      </c>
      <c r="F38" t="s">
        <v>3</v>
      </c>
      <c r="G38" t="s">
        <v>9</v>
      </c>
      <c r="H38">
        <v>22</v>
      </c>
      <c r="I38" t="s">
        <v>329</v>
      </c>
    </row>
    <row r="39" spans="1:9" x14ac:dyDescent="0.25">
      <c r="A39" t="s">
        <v>28</v>
      </c>
      <c r="B39" t="s">
        <v>165</v>
      </c>
      <c r="C39">
        <v>979386</v>
      </c>
      <c r="D39" t="s">
        <v>1</v>
      </c>
      <c r="E39" t="s">
        <v>230</v>
      </c>
      <c r="F39" t="s">
        <v>12</v>
      </c>
      <c r="G39" t="s">
        <v>239</v>
      </c>
      <c r="H39">
        <v>18</v>
      </c>
    </row>
    <row r="40" spans="1:9" x14ac:dyDescent="0.25">
      <c r="A40" t="s">
        <v>28</v>
      </c>
      <c r="B40" t="s">
        <v>168</v>
      </c>
      <c r="C40">
        <v>460577</v>
      </c>
      <c r="D40" t="s">
        <v>1</v>
      </c>
      <c r="E40" t="s">
        <v>184</v>
      </c>
      <c r="F40" t="s">
        <v>17</v>
      </c>
      <c r="G40" t="s">
        <v>240</v>
      </c>
      <c r="H40">
        <v>41</v>
      </c>
    </row>
    <row r="41" spans="1:9" x14ac:dyDescent="0.25">
      <c r="A41" t="s">
        <v>61</v>
      </c>
      <c r="B41" t="s">
        <v>170</v>
      </c>
      <c r="C41">
        <v>4624</v>
      </c>
      <c r="D41" t="s">
        <v>62</v>
      </c>
      <c r="E41" t="s">
        <v>184</v>
      </c>
      <c r="F41" t="s">
        <v>12</v>
      </c>
      <c r="G41" t="s">
        <v>186</v>
      </c>
      <c r="H41">
        <v>168</v>
      </c>
      <c r="I41" t="s">
        <v>330</v>
      </c>
    </row>
    <row r="42" spans="1:9" x14ac:dyDescent="0.25">
      <c r="A42" t="s">
        <v>61</v>
      </c>
      <c r="B42" t="s">
        <v>170</v>
      </c>
      <c r="C42">
        <v>5108</v>
      </c>
      <c r="D42" t="s">
        <v>62</v>
      </c>
      <c r="E42" t="s">
        <v>184</v>
      </c>
      <c r="F42" t="s">
        <v>17</v>
      </c>
      <c r="G42" t="s">
        <v>52</v>
      </c>
      <c r="H42">
        <v>178</v>
      </c>
      <c r="I42" t="s">
        <v>329</v>
      </c>
    </row>
    <row r="43" spans="1:9" x14ac:dyDescent="0.25">
      <c r="A43" t="s">
        <v>61</v>
      </c>
      <c r="B43" t="s">
        <v>170</v>
      </c>
      <c r="C43">
        <v>8122</v>
      </c>
      <c r="D43" t="s">
        <v>62</v>
      </c>
      <c r="E43" t="s">
        <v>184</v>
      </c>
      <c r="F43" t="s">
        <v>17</v>
      </c>
      <c r="G43" t="s">
        <v>162</v>
      </c>
      <c r="H43">
        <v>176</v>
      </c>
      <c r="I43" t="s">
        <v>330</v>
      </c>
    </row>
    <row r="44" spans="1:9" x14ac:dyDescent="0.25">
      <c r="A44" t="s">
        <v>61</v>
      </c>
      <c r="B44" t="s">
        <v>170</v>
      </c>
      <c r="C44">
        <v>8458</v>
      </c>
      <c r="D44" t="s">
        <v>62</v>
      </c>
      <c r="E44" t="s">
        <v>184</v>
      </c>
      <c r="F44" t="s">
        <v>17</v>
      </c>
      <c r="G44" t="s">
        <v>52</v>
      </c>
      <c r="H44">
        <v>180</v>
      </c>
      <c r="I44" t="s">
        <v>329</v>
      </c>
    </row>
    <row r="45" spans="1:9" x14ac:dyDescent="0.25">
      <c r="A45" t="s">
        <v>164</v>
      </c>
      <c r="B45" t="s">
        <v>90</v>
      </c>
      <c r="C45">
        <v>252931</v>
      </c>
      <c r="D45" t="s">
        <v>62</v>
      </c>
      <c r="E45" t="s">
        <v>184</v>
      </c>
      <c r="F45" t="s">
        <v>17</v>
      </c>
      <c r="G45" t="s">
        <v>52</v>
      </c>
      <c r="H45">
        <v>281</v>
      </c>
      <c r="I45" t="s">
        <v>329</v>
      </c>
    </row>
    <row r="46" spans="1:9" x14ac:dyDescent="0.25">
      <c r="A46" t="s">
        <v>61</v>
      </c>
      <c r="B46" t="s">
        <v>97</v>
      </c>
      <c r="C46">
        <v>244487</v>
      </c>
      <c r="D46" t="s">
        <v>62</v>
      </c>
      <c r="E46" t="s">
        <v>184</v>
      </c>
      <c r="F46" t="s">
        <v>17</v>
      </c>
      <c r="G46" t="s">
        <v>187</v>
      </c>
      <c r="H46">
        <v>168</v>
      </c>
      <c r="I46" t="s">
        <v>329</v>
      </c>
    </row>
    <row r="47" spans="1:9" x14ac:dyDescent="0.25">
      <c r="A47" t="s">
        <v>61</v>
      </c>
      <c r="B47" t="s">
        <v>113</v>
      </c>
      <c r="C47">
        <v>864996</v>
      </c>
      <c r="D47" t="s">
        <v>62</v>
      </c>
      <c r="E47" t="s">
        <v>184</v>
      </c>
      <c r="F47" t="s">
        <v>17</v>
      </c>
      <c r="G47" t="s">
        <v>52</v>
      </c>
      <c r="H47">
        <v>168</v>
      </c>
      <c r="I47" t="s">
        <v>329</v>
      </c>
    </row>
    <row r="48" spans="1:9" x14ac:dyDescent="0.25">
      <c r="A48" t="s">
        <v>61</v>
      </c>
      <c r="B48" t="s">
        <v>175</v>
      </c>
      <c r="C48">
        <v>1644128</v>
      </c>
      <c r="D48" t="s">
        <v>62</v>
      </c>
      <c r="E48" t="s">
        <v>184</v>
      </c>
      <c r="F48" t="s">
        <v>12</v>
      </c>
      <c r="G48" t="s">
        <v>186</v>
      </c>
      <c r="H48">
        <v>167</v>
      </c>
      <c r="I48" t="s">
        <v>330</v>
      </c>
    </row>
    <row r="49" spans="1:9" x14ac:dyDescent="0.25">
      <c r="A49" t="s">
        <v>61</v>
      </c>
      <c r="B49" t="s">
        <v>177</v>
      </c>
      <c r="C49">
        <v>382511</v>
      </c>
      <c r="D49" t="s">
        <v>62</v>
      </c>
      <c r="E49" t="s">
        <v>184</v>
      </c>
      <c r="F49" t="s">
        <v>6</v>
      </c>
      <c r="G49" t="s">
        <v>40</v>
      </c>
      <c r="H49">
        <v>319</v>
      </c>
      <c r="I49" t="s">
        <v>330</v>
      </c>
    </row>
    <row r="50" spans="1:9" x14ac:dyDescent="0.25">
      <c r="A50" t="s">
        <v>28</v>
      </c>
      <c r="B50" t="s">
        <v>123</v>
      </c>
      <c r="C50">
        <v>860223</v>
      </c>
      <c r="D50" t="s">
        <v>62</v>
      </c>
      <c r="E50" t="s">
        <v>184</v>
      </c>
      <c r="F50" t="s">
        <v>12</v>
      </c>
      <c r="G50" t="s">
        <v>150</v>
      </c>
      <c r="H50">
        <v>19</v>
      </c>
      <c r="I50" t="s">
        <v>330</v>
      </c>
    </row>
    <row r="51" spans="1:9" x14ac:dyDescent="0.25">
      <c r="A51" t="s">
        <v>61</v>
      </c>
      <c r="B51" t="s">
        <v>167</v>
      </c>
      <c r="C51">
        <v>115155</v>
      </c>
      <c r="D51" t="s">
        <v>62</v>
      </c>
      <c r="E51" t="s">
        <v>180</v>
      </c>
      <c r="F51" t="s">
        <v>3</v>
      </c>
      <c r="G51" t="s">
        <v>116</v>
      </c>
      <c r="H51">
        <v>195</v>
      </c>
      <c r="I51" t="s">
        <v>330</v>
      </c>
    </row>
    <row r="52" spans="1:9" x14ac:dyDescent="0.25">
      <c r="A52" t="s">
        <v>28</v>
      </c>
      <c r="B52" t="s">
        <v>211</v>
      </c>
      <c r="C52">
        <v>12397</v>
      </c>
      <c r="D52" t="s">
        <v>62</v>
      </c>
      <c r="E52" t="s">
        <v>180</v>
      </c>
      <c r="F52" t="s">
        <v>17</v>
      </c>
      <c r="G52" t="s">
        <v>18</v>
      </c>
      <c r="H52">
        <v>21</v>
      </c>
      <c r="I52" t="s">
        <v>329</v>
      </c>
    </row>
    <row r="53" spans="1:9" x14ac:dyDescent="0.25">
      <c r="A53" t="s">
        <v>28</v>
      </c>
      <c r="B53" t="s">
        <v>229</v>
      </c>
      <c r="C53">
        <v>109665</v>
      </c>
      <c r="D53" t="s">
        <v>62</v>
      </c>
      <c r="E53" t="s">
        <v>180</v>
      </c>
      <c r="F53" t="s">
        <v>12</v>
      </c>
      <c r="G53" t="s">
        <v>15</v>
      </c>
      <c r="H53">
        <v>40</v>
      </c>
      <c r="I53" t="s">
        <v>330</v>
      </c>
    </row>
  </sheetData>
  <sortState ref="A2:H59">
    <sortCondition ref="E2:E59"/>
    <sortCondition ref="B2:B59"/>
    <sortCondition ref="C2:C59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"/>
  <sheetViews>
    <sheetView workbookViewId="0">
      <selection activeCell="K8" sqref="K8"/>
    </sheetView>
  </sheetViews>
  <sheetFormatPr defaultColWidth="11.42578125" defaultRowHeight="15" x14ac:dyDescent="0.25"/>
  <cols>
    <col min="1" max="1" width="11.85546875" customWidth="1"/>
    <col min="2" max="2" width="18.28515625" bestFit="1" customWidth="1"/>
    <col min="4" max="4" width="15.14062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28</v>
      </c>
      <c r="B2" t="s">
        <v>165</v>
      </c>
      <c r="C2">
        <v>393526</v>
      </c>
      <c r="D2" t="s">
        <v>62</v>
      </c>
      <c r="E2" t="s">
        <v>198</v>
      </c>
      <c r="F2" t="s">
        <v>12</v>
      </c>
      <c r="G2" t="s">
        <v>18</v>
      </c>
      <c r="H2">
        <v>27</v>
      </c>
      <c r="I2" t="s">
        <v>329</v>
      </c>
      <c r="J2" t="s">
        <v>62</v>
      </c>
      <c r="K2">
        <f>COUNTIF(D$2:D$41,J2)</f>
        <v>37</v>
      </c>
    </row>
    <row r="3" spans="1:11" x14ac:dyDescent="0.25">
      <c r="A3" t="s">
        <v>61</v>
      </c>
      <c r="B3" t="s">
        <v>16</v>
      </c>
      <c r="C3">
        <v>396277</v>
      </c>
      <c r="D3" t="s">
        <v>62</v>
      </c>
      <c r="E3" t="s">
        <v>200</v>
      </c>
      <c r="F3" t="s">
        <v>3</v>
      </c>
      <c r="G3" t="s">
        <v>47</v>
      </c>
      <c r="H3">
        <v>175</v>
      </c>
      <c r="I3" t="s">
        <v>330</v>
      </c>
      <c r="J3" t="s">
        <v>11</v>
      </c>
      <c r="K3">
        <f t="shared" ref="K3:K4" si="0">COUNTIF(D$2:D$41,J3)</f>
        <v>2</v>
      </c>
    </row>
    <row r="4" spans="1:11" x14ac:dyDescent="0.25">
      <c r="A4" t="s">
        <v>28</v>
      </c>
      <c r="B4" t="s">
        <v>194</v>
      </c>
      <c r="C4">
        <v>3154</v>
      </c>
      <c r="D4" t="s">
        <v>62</v>
      </c>
      <c r="E4" t="s">
        <v>202</v>
      </c>
      <c r="F4" t="s">
        <v>17</v>
      </c>
      <c r="G4" t="s">
        <v>205</v>
      </c>
      <c r="H4">
        <v>36</v>
      </c>
      <c r="I4" t="s">
        <v>329</v>
      </c>
      <c r="J4" t="s">
        <v>1</v>
      </c>
      <c r="K4">
        <f t="shared" si="0"/>
        <v>1</v>
      </c>
    </row>
    <row r="5" spans="1:11" x14ac:dyDescent="0.25">
      <c r="A5" t="s">
        <v>164</v>
      </c>
      <c r="B5" t="s">
        <v>194</v>
      </c>
      <c r="C5">
        <v>94038</v>
      </c>
      <c r="D5" t="s">
        <v>62</v>
      </c>
      <c r="E5" t="s">
        <v>202</v>
      </c>
      <c r="F5" t="s">
        <v>17</v>
      </c>
      <c r="G5" t="s">
        <v>52</v>
      </c>
      <c r="H5">
        <v>462</v>
      </c>
      <c r="I5" t="s">
        <v>329</v>
      </c>
      <c r="J5" t="s">
        <v>331</v>
      </c>
      <c r="K5">
        <f>COUNTIF(I2:I41,"TS")</f>
        <v>25</v>
      </c>
    </row>
    <row r="6" spans="1:11" x14ac:dyDescent="0.25">
      <c r="A6" t="s">
        <v>61</v>
      </c>
      <c r="B6" t="s">
        <v>208</v>
      </c>
      <c r="C6">
        <v>707237</v>
      </c>
      <c r="D6" t="s">
        <v>62</v>
      </c>
      <c r="E6" t="s">
        <v>202</v>
      </c>
      <c r="F6" t="s">
        <v>12</v>
      </c>
      <c r="G6" t="s">
        <v>31</v>
      </c>
      <c r="H6">
        <v>222</v>
      </c>
      <c r="I6" t="s">
        <v>329</v>
      </c>
      <c r="J6" t="s">
        <v>332</v>
      </c>
      <c r="K6">
        <f>COUNTIF(I2:I41,"TV")</f>
        <v>12</v>
      </c>
    </row>
    <row r="7" spans="1:11" x14ac:dyDescent="0.25">
      <c r="A7" t="s">
        <v>61</v>
      </c>
      <c r="B7" t="s">
        <v>209</v>
      </c>
      <c r="C7">
        <v>60914</v>
      </c>
      <c r="D7" t="s">
        <v>62</v>
      </c>
      <c r="E7" t="s">
        <v>201</v>
      </c>
      <c r="F7" t="s">
        <v>3</v>
      </c>
      <c r="G7" t="s">
        <v>47</v>
      </c>
      <c r="H7">
        <v>267</v>
      </c>
      <c r="I7" t="s">
        <v>329</v>
      </c>
    </row>
    <row r="8" spans="1:11" x14ac:dyDescent="0.25">
      <c r="A8" t="s">
        <v>61</v>
      </c>
      <c r="B8" t="s">
        <v>54</v>
      </c>
      <c r="C8">
        <v>845398</v>
      </c>
      <c r="D8" t="s">
        <v>62</v>
      </c>
      <c r="E8" t="s">
        <v>226</v>
      </c>
      <c r="F8" t="s">
        <v>12</v>
      </c>
      <c r="G8" t="s">
        <v>31</v>
      </c>
      <c r="H8">
        <v>270</v>
      </c>
      <c r="I8" t="s">
        <v>329</v>
      </c>
    </row>
    <row r="9" spans="1:11" x14ac:dyDescent="0.25">
      <c r="A9" t="s">
        <v>61</v>
      </c>
      <c r="B9" t="s">
        <v>210</v>
      </c>
      <c r="C9">
        <v>202318</v>
      </c>
      <c r="D9" t="s">
        <v>62</v>
      </c>
      <c r="E9" t="s">
        <v>201</v>
      </c>
      <c r="F9" t="s">
        <v>12</v>
      </c>
      <c r="G9" t="s">
        <v>87</v>
      </c>
      <c r="H9">
        <v>170</v>
      </c>
      <c r="I9" t="s">
        <v>330</v>
      </c>
    </row>
    <row r="10" spans="1:11" x14ac:dyDescent="0.25">
      <c r="A10" t="s">
        <v>61</v>
      </c>
      <c r="B10" t="s">
        <v>211</v>
      </c>
      <c r="C10">
        <v>317551</v>
      </c>
      <c r="D10" t="s">
        <v>62</v>
      </c>
      <c r="E10" t="s">
        <v>202</v>
      </c>
      <c r="F10" t="s">
        <v>12</v>
      </c>
      <c r="G10" t="s">
        <v>31</v>
      </c>
      <c r="H10">
        <v>459</v>
      </c>
      <c r="I10" t="s">
        <v>329</v>
      </c>
    </row>
    <row r="11" spans="1:11" x14ac:dyDescent="0.25">
      <c r="A11" t="s">
        <v>28</v>
      </c>
      <c r="B11" t="s">
        <v>90</v>
      </c>
      <c r="C11">
        <v>402717</v>
      </c>
      <c r="D11" t="s">
        <v>62</v>
      </c>
      <c r="E11" t="s">
        <v>199</v>
      </c>
      <c r="F11" t="s">
        <v>17</v>
      </c>
      <c r="G11" t="s">
        <v>205</v>
      </c>
      <c r="H11">
        <v>17</v>
      </c>
      <c r="I11" t="s">
        <v>329</v>
      </c>
    </row>
    <row r="12" spans="1:11" x14ac:dyDescent="0.25">
      <c r="A12" t="s">
        <v>61</v>
      </c>
      <c r="B12" t="s">
        <v>212</v>
      </c>
      <c r="C12">
        <v>823116</v>
      </c>
      <c r="D12" t="s">
        <v>62</v>
      </c>
      <c r="E12" t="s">
        <v>201</v>
      </c>
      <c r="F12" t="s">
        <v>3</v>
      </c>
      <c r="G12" t="s">
        <v>116</v>
      </c>
      <c r="H12">
        <v>346</v>
      </c>
      <c r="I12" t="s">
        <v>330</v>
      </c>
    </row>
    <row r="13" spans="1:11" x14ac:dyDescent="0.25">
      <c r="A13" t="s">
        <v>61</v>
      </c>
      <c r="B13" t="s">
        <v>213</v>
      </c>
      <c r="C13">
        <v>80375</v>
      </c>
      <c r="D13" t="s">
        <v>62</v>
      </c>
      <c r="E13" t="s">
        <v>200</v>
      </c>
      <c r="F13" t="s">
        <v>12</v>
      </c>
      <c r="G13" t="s">
        <v>31</v>
      </c>
      <c r="H13">
        <v>253</v>
      </c>
      <c r="I13" t="s">
        <v>329</v>
      </c>
    </row>
    <row r="14" spans="1:11" x14ac:dyDescent="0.25">
      <c r="A14" t="s">
        <v>61</v>
      </c>
      <c r="B14" t="s">
        <v>214</v>
      </c>
      <c r="C14">
        <v>30634</v>
      </c>
      <c r="D14" t="s">
        <v>62</v>
      </c>
      <c r="E14" t="s">
        <v>202</v>
      </c>
      <c r="F14" t="s">
        <v>6</v>
      </c>
      <c r="G14" t="s">
        <v>33</v>
      </c>
      <c r="H14">
        <v>165</v>
      </c>
      <c r="I14" t="s">
        <v>329</v>
      </c>
    </row>
    <row r="15" spans="1:11" x14ac:dyDescent="0.25">
      <c r="A15" t="s">
        <v>61</v>
      </c>
      <c r="B15" t="s">
        <v>51</v>
      </c>
      <c r="C15">
        <v>2093541</v>
      </c>
      <c r="D15" t="s">
        <v>62</v>
      </c>
      <c r="E15" t="s">
        <v>226</v>
      </c>
      <c r="F15" t="s">
        <v>12</v>
      </c>
      <c r="G15" t="s">
        <v>88</v>
      </c>
      <c r="H15">
        <v>206</v>
      </c>
      <c r="I15" t="s">
        <v>329</v>
      </c>
    </row>
    <row r="16" spans="1:11" x14ac:dyDescent="0.25">
      <c r="A16" t="s">
        <v>61</v>
      </c>
      <c r="B16" t="s">
        <v>215</v>
      </c>
      <c r="C16">
        <v>213552</v>
      </c>
      <c r="D16" t="s">
        <v>62</v>
      </c>
      <c r="E16" t="s">
        <v>226</v>
      </c>
      <c r="F16" t="s">
        <v>3</v>
      </c>
      <c r="G16" t="s">
        <v>47</v>
      </c>
      <c r="H16">
        <v>367</v>
      </c>
      <c r="I16" t="s">
        <v>329</v>
      </c>
    </row>
    <row r="17" spans="1:9" x14ac:dyDescent="0.25">
      <c r="A17" t="s">
        <v>61</v>
      </c>
      <c r="B17" t="s">
        <v>216</v>
      </c>
      <c r="C17">
        <v>324926</v>
      </c>
      <c r="D17" t="s">
        <v>62</v>
      </c>
      <c r="E17" t="s">
        <v>226</v>
      </c>
      <c r="F17" t="s">
        <v>3</v>
      </c>
      <c r="G17" t="s">
        <v>47</v>
      </c>
      <c r="H17">
        <v>268</v>
      </c>
      <c r="I17" t="s">
        <v>329</v>
      </c>
    </row>
    <row r="18" spans="1:9" x14ac:dyDescent="0.25">
      <c r="A18" t="s">
        <v>28</v>
      </c>
      <c r="B18" t="s">
        <v>98</v>
      </c>
      <c r="C18">
        <v>797649</v>
      </c>
      <c r="D18" t="s">
        <v>62</v>
      </c>
      <c r="E18" t="s">
        <v>198</v>
      </c>
      <c r="F18" t="s">
        <v>17</v>
      </c>
      <c r="G18" t="s">
        <v>151</v>
      </c>
      <c r="H18">
        <v>25</v>
      </c>
      <c r="I18" t="s">
        <v>330</v>
      </c>
    </row>
    <row r="19" spans="1:9" x14ac:dyDescent="0.25">
      <c r="A19" t="s">
        <v>61</v>
      </c>
      <c r="B19" t="s">
        <v>217</v>
      </c>
      <c r="C19">
        <v>433923</v>
      </c>
      <c r="D19" t="s">
        <v>62</v>
      </c>
      <c r="E19" t="s">
        <v>226</v>
      </c>
      <c r="F19" t="s">
        <v>6</v>
      </c>
      <c r="G19" t="s">
        <v>33</v>
      </c>
      <c r="H19">
        <v>176</v>
      </c>
      <c r="I19" t="s">
        <v>329</v>
      </c>
    </row>
    <row r="20" spans="1:9" x14ac:dyDescent="0.25">
      <c r="A20" t="s">
        <v>61</v>
      </c>
      <c r="B20" t="s">
        <v>218</v>
      </c>
      <c r="C20">
        <v>81235</v>
      </c>
      <c r="D20" t="s">
        <v>62</v>
      </c>
      <c r="E20" t="s">
        <v>200</v>
      </c>
      <c r="F20" t="s">
        <v>6</v>
      </c>
      <c r="G20" t="s">
        <v>33</v>
      </c>
      <c r="H20">
        <v>243</v>
      </c>
      <c r="I20" t="s">
        <v>329</v>
      </c>
    </row>
    <row r="21" spans="1:9" x14ac:dyDescent="0.25">
      <c r="A21" t="s">
        <v>28</v>
      </c>
      <c r="B21" t="s">
        <v>190</v>
      </c>
      <c r="C21">
        <v>36976</v>
      </c>
      <c r="D21" t="s">
        <v>62</v>
      </c>
      <c r="E21" t="s">
        <v>201</v>
      </c>
      <c r="F21" t="s">
        <v>3</v>
      </c>
      <c r="G21" t="s">
        <v>7</v>
      </c>
      <c r="H21">
        <v>35</v>
      </c>
      <c r="I21" t="s">
        <v>329</v>
      </c>
    </row>
    <row r="22" spans="1:9" x14ac:dyDescent="0.25">
      <c r="A22" t="s">
        <v>28</v>
      </c>
      <c r="B22" t="s">
        <v>191</v>
      </c>
      <c r="C22">
        <v>147662</v>
      </c>
      <c r="D22" t="s">
        <v>62</v>
      </c>
      <c r="E22" t="s">
        <v>201</v>
      </c>
      <c r="F22" t="s">
        <v>6</v>
      </c>
      <c r="G22" t="s">
        <v>9</v>
      </c>
      <c r="H22">
        <v>44</v>
      </c>
      <c r="I22" t="s">
        <v>329</v>
      </c>
    </row>
    <row r="23" spans="1:9" x14ac:dyDescent="0.25">
      <c r="A23" t="s">
        <v>164</v>
      </c>
      <c r="B23" t="s">
        <v>99</v>
      </c>
      <c r="C23">
        <v>649973</v>
      </c>
      <c r="D23" t="s">
        <v>62</v>
      </c>
      <c r="E23" t="s">
        <v>202</v>
      </c>
      <c r="F23" t="s">
        <v>17</v>
      </c>
      <c r="G23" t="s">
        <v>162</v>
      </c>
      <c r="H23">
        <v>236</v>
      </c>
      <c r="I23" t="s">
        <v>330</v>
      </c>
    </row>
    <row r="24" spans="1:9" x14ac:dyDescent="0.25">
      <c r="A24" t="s">
        <v>61</v>
      </c>
      <c r="B24" t="s">
        <v>219</v>
      </c>
      <c r="C24">
        <v>174366</v>
      </c>
      <c r="D24" t="s">
        <v>62</v>
      </c>
      <c r="E24" t="s">
        <v>200</v>
      </c>
      <c r="F24" t="s">
        <v>6</v>
      </c>
      <c r="G24" t="s">
        <v>40</v>
      </c>
      <c r="H24">
        <v>217</v>
      </c>
      <c r="I24" t="s">
        <v>330</v>
      </c>
    </row>
    <row r="25" spans="1:9" x14ac:dyDescent="0.25">
      <c r="A25" t="s">
        <v>28</v>
      </c>
      <c r="B25" t="s">
        <v>189</v>
      </c>
      <c r="C25">
        <v>38481</v>
      </c>
      <c r="D25" t="s">
        <v>11</v>
      </c>
      <c r="E25" t="s">
        <v>200</v>
      </c>
      <c r="F25" t="s">
        <v>3</v>
      </c>
      <c r="G25" t="s">
        <v>206</v>
      </c>
      <c r="H25">
        <v>24</v>
      </c>
    </row>
    <row r="26" spans="1:9" x14ac:dyDescent="0.25">
      <c r="A26" t="s">
        <v>28</v>
      </c>
      <c r="B26" t="s">
        <v>188</v>
      </c>
      <c r="C26">
        <v>183692</v>
      </c>
      <c r="D26" t="s">
        <v>11</v>
      </c>
      <c r="E26" t="s">
        <v>199</v>
      </c>
      <c r="F26" t="s">
        <v>17</v>
      </c>
      <c r="G26" t="s">
        <v>152</v>
      </c>
      <c r="H26">
        <v>32</v>
      </c>
    </row>
    <row r="27" spans="1:9" x14ac:dyDescent="0.25">
      <c r="A27" t="s">
        <v>164</v>
      </c>
      <c r="B27" t="s">
        <v>197</v>
      </c>
      <c r="C27">
        <v>131016</v>
      </c>
      <c r="D27" t="s">
        <v>62</v>
      </c>
      <c r="E27" t="s">
        <v>203</v>
      </c>
      <c r="F27" t="s">
        <v>12</v>
      </c>
      <c r="G27" t="s">
        <v>56</v>
      </c>
      <c r="H27">
        <v>408</v>
      </c>
      <c r="I27" t="s">
        <v>330</v>
      </c>
    </row>
    <row r="28" spans="1:9" x14ac:dyDescent="0.25">
      <c r="A28" t="s">
        <v>28</v>
      </c>
      <c r="B28" t="s">
        <v>192</v>
      </c>
      <c r="C28">
        <v>15894</v>
      </c>
      <c r="D28" t="s">
        <v>62</v>
      </c>
      <c r="E28" t="s">
        <v>201</v>
      </c>
      <c r="F28" t="s">
        <v>3</v>
      </c>
      <c r="G28" t="s">
        <v>150</v>
      </c>
      <c r="H28">
        <v>25</v>
      </c>
      <c r="I28" t="s">
        <v>330</v>
      </c>
    </row>
    <row r="29" spans="1:9" x14ac:dyDescent="0.25">
      <c r="A29" t="s">
        <v>61</v>
      </c>
      <c r="B29" t="s">
        <v>220</v>
      </c>
      <c r="C29">
        <v>180421</v>
      </c>
      <c r="D29" t="s">
        <v>62</v>
      </c>
      <c r="E29" t="s">
        <v>198</v>
      </c>
      <c r="F29" t="s">
        <v>12</v>
      </c>
      <c r="G29" t="s">
        <v>88</v>
      </c>
      <c r="H29">
        <v>178</v>
      </c>
      <c r="I29" t="s">
        <v>329</v>
      </c>
    </row>
    <row r="30" spans="1:9" x14ac:dyDescent="0.25">
      <c r="A30" t="s">
        <v>164</v>
      </c>
      <c r="B30" t="s">
        <v>195</v>
      </c>
      <c r="C30">
        <v>712731</v>
      </c>
      <c r="D30" t="s">
        <v>62</v>
      </c>
      <c r="E30" t="s">
        <v>202</v>
      </c>
      <c r="F30" t="s">
        <v>3</v>
      </c>
      <c r="G30" t="s">
        <v>47</v>
      </c>
      <c r="H30">
        <v>386</v>
      </c>
      <c r="I30" t="s">
        <v>329</v>
      </c>
    </row>
    <row r="31" spans="1:9" x14ac:dyDescent="0.25">
      <c r="A31" t="s">
        <v>28</v>
      </c>
      <c r="B31" t="s">
        <v>193</v>
      </c>
      <c r="C31">
        <v>49138</v>
      </c>
      <c r="D31" t="s">
        <v>1</v>
      </c>
      <c r="E31" t="s">
        <v>201</v>
      </c>
      <c r="F31" t="s">
        <v>204</v>
      </c>
      <c r="G31" t="s">
        <v>207</v>
      </c>
      <c r="H31">
        <v>25</v>
      </c>
    </row>
    <row r="32" spans="1:9" x14ac:dyDescent="0.25">
      <c r="A32" t="s">
        <v>61</v>
      </c>
      <c r="B32" t="s">
        <v>221</v>
      </c>
      <c r="C32">
        <v>178703</v>
      </c>
      <c r="D32" t="s">
        <v>62</v>
      </c>
      <c r="E32" t="s">
        <v>226</v>
      </c>
      <c r="F32" t="s">
        <v>6</v>
      </c>
      <c r="G32" t="s">
        <v>33</v>
      </c>
      <c r="H32">
        <v>195</v>
      </c>
      <c r="I32" t="s">
        <v>329</v>
      </c>
    </row>
    <row r="33" spans="1:9" x14ac:dyDescent="0.25">
      <c r="A33" t="s">
        <v>61</v>
      </c>
      <c r="B33" t="s">
        <v>222</v>
      </c>
      <c r="C33">
        <v>41207</v>
      </c>
      <c r="D33" t="s">
        <v>62</v>
      </c>
      <c r="E33" t="s">
        <v>226</v>
      </c>
      <c r="F33" t="s">
        <v>17</v>
      </c>
      <c r="G33" t="s">
        <v>83</v>
      </c>
      <c r="H33">
        <v>207</v>
      </c>
      <c r="I33" t="s">
        <v>330</v>
      </c>
    </row>
    <row r="34" spans="1:9" x14ac:dyDescent="0.25">
      <c r="A34" t="s">
        <v>61</v>
      </c>
      <c r="B34" t="s">
        <v>10</v>
      </c>
      <c r="C34">
        <v>360020</v>
      </c>
      <c r="D34" t="s">
        <v>62</v>
      </c>
      <c r="E34" t="s">
        <v>198</v>
      </c>
      <c r="F34" t="s">
        <v>12</v>
      </c>
      <c r="G34" t="s">
        <v>56</v>
      </c>
      <c r="H34">
        <v>260</v>
      </c>
      <c r="I34" t="s">
        <v>330</v>
      </c>
    </row>
    <row r="35" spans="1:9" x14ac:dyDescent="0.25">
      <c r="A35" t="s">
        <v>61</v>
      </c>
      <c r="B35" t="s">
        <v>223</v>
      </c>
      <c r="C35">
        <v>208365</v>
      </c>
      <c r="D35" t="s">
        <v>62</v>
      </c>
      <c r="E35" t="s">
        <v>198</v>
      </c>
      <c r="F35" t="s">
        <v>17</v>
      </c>
      <c r="G35" t="s">
        <v>162</v>
      </c>
      <c r="H35">
        <v>444</v>
      </c>
      <c r="I35" t="s">
        <v>330</v>
      </c>
    </row>
    <row r="36" spans="1:9" x14ac:dyDescent="0.25">
      <c r="A36" t="s">
        <v>61</v>
      </c>
      <c r="B36" t="s">
        <v>224</v>
      </c>
      <c r="C36">
        <v>259639</v>
      </c>
      <c r="D36" t="s">
        <v>62</v>
      </c>
      <c r="E36" t="s">
        <v>200</v>
      </c>
      <c r="F36" t="s">
        <v>6</v>
      </c>
      <c r="G36" t="s">
        <v>33</v>
      </c>
      <c r="H36">
        <v>167</v>
      </c>
      <c r="I36" t="s">
        <v>329</v>
      </c>
    </row>
    <row r="37" spans="1:9" x14ac:dyDescent="0.25">
      <c r="A37" t="s">
        <v>61</v>
      </c>
      <c r="B37" t="s">
        <v>225</v>
      </c>
      <c r="C37">
        <v>9951</v>
      </c>
      <c r="D37" t="s">
        <v>62</v>
      </c>
      <c r="E37" t="s">
        <v>226</v>
      </c>
      <c r="F37" t="s">
        <v>6</v>
      </c>
      <c r="G37" t="s">
        <v>33</v>
      </c>
      <c r="H37">
        <v>215</v>
      </c>
      <c r="I37" t="s">
        <v>329</v>
      </c>
    </row>
    <row r="38" spans="1:9" x14ac:dyDescent="0.25">
      <c r="A38" t="s">
        <v>164</v>
      </c>
      <c r="B38" t="s">
        <v>158</v>
      </c>
      <c r="C38">
        <v>140902</v>
      </c>
      <c r="D38" t="s">
        <v>62</v>
      </c>
      <c r="E38" t="s">
        <v>203</v>
      </c>
      <c r="F38" t="s">
        <v>6</v>
      </c>
      <c r="G38" t="s">
        <v>40</v>
      </c>
      <c r="H38">
        <v>412</v>
      </c>
      <c r="I38" t="s">
        <v>330</v>
      </c>
    </row>
    <row r="39" spans="1:9" x14ac:dyDescent="0.25">
      <c r="A39" t="s">
        <v>28</v>
      </c>
      <c r="B39" t="s">
        <v>120</v>
      </c>
      <c r="C39">
        <v>737214</v>
      </c>
      <c r="D39" t="s">
        <v>62</v>
      </c>
      <c r="E39" t="s">
        <v>203</v>
      </c>
      <c r="F39" t="s">
        <v>12</v>
      </c>
      <c r="G39" t="s">
        <v>18</v>
      </c>
      <c r="H39">
        <v>18</v>
      </c>
      <c r="I39" t="s">
        <v>329</v>
      </c>
    </row>
    <row r="40" spans="1:9" x14ac:dyDescent="0.25">
      <c r="A40" t="s">
        <v>164</v>
      </c>
      <c r="B40" t="s">
        <v>196</v>
      </c>
      <c r="C40">
        <v>925500</v>
      </c>
      <c r="D40" t="s">
        <v>62</v>
      </c>
      <c r="E40" t="s">
        <v>202</v>
      </c>
      <c r="F40" t="s">
        <v>3</v>
      </c>
      <c r="G40" t="s">
        <v>47</v>
      </c>
      <c r="H40">
        <v>497</v>
      </c>
      <c r="I40" t="s">
        <v>329</v>
      </c>
    </row>
    <row r="41" spans="1:9" x14ac:dyDescent="0.25">
      <c r="A41" t="s">
        <v>61</v>
      </c>
      <c r="B41" t="s">
        <v>121</v>
      </c>
      <c r="C41">
        <v>1007642</v>
      </c>
      <c r="D41" t="s">
        <v>62</v>
      </c>
      <c r="E41" t="s">
        <v>200</v>
      </c>
      <c r="F41" t="s">
        <v>6</v>
      </c>
      <c r="G41" t="s">
        <v>33</v>
      </c>
      <c r="H41">
        <v>182</v>
      </c>
      <c r="I41" t="s">
        <v>329</v>
      </c>
    </row>
  </sheetData>
  <sortState ref="A2:H47">
    <sortCondition ref="B2:B47"/>
    <sortCondition ref="C2:C47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9"/>
  <sheetViews>
    <sheetView workbookViewId="0">
      <selection activeCell="K8" sqref="K8"/>
    </sheetView>
  </sheetViews>
  <sheetFormatPr defaultColWidth="11.42578125" defaultRowHeight="15" x14ac:dyDescent="0.25"/>
  <cols>
    <col min="1" max="1" width="12" bestFit="1" customWidth="1"/>
    <col min="2" max="2" width="18.28515625" bestFit="1" customWidth="1"/>
    <col min="4" max="4" width="15.140625" bestFit="1" customWidth="1"/>
  </cols>
  <sheetData>
    <row r="1" spans="1:11" ht="15.75" x14ac:dyDescent="0.25">
      <c r="A1" s="1" t="s">
        <v>27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J1" s="2" t="s">
        <v>71</v>
      </c>
    </row>
    <row r="2" spans="1:11" x14ac:dyDescent="0.25">
      <c r="A2" t="s">
        <v>28</v>
      </c>
      <c r="B2" t="s">
        <v>287</v>
      </c>
      <c r="C2">
        <v>390094</v>
      </c>
      <c r="D2" t="s">
        <v>11</v>
      </c>
      <c r="E2" t="s">
        <v>303</v>
      </c>
      <c r="F2" t="s">
        <v>12</v>
      </c>
      <c r="G2" t="s">
        <v>75</v>
      </c>
      <c r="H2">
        <v>21</v>
      </c>
      <c r="J2" t="s">
        <v>62</v>
      </c>
      <c r="K2">
        <f>COUNTIF(D$2:D$69,J2)-COUNTIF(D20:D37,J2)</f>
        <v>45</v>
      </c>
    </row>
    <row r="3" spans="1:11" x14ac:dyDescent="0.25">
      <c r="A3" t="s">
        <v>61</v>
      </c>
      <c r="B3" s="3" t="s">
        <v>241</v>
      </c>
      <c r="C3" s="3">
        <v>414543</v>
      </c>
      <c r="D3" t="s">
        <v>62</v>
      </c>
      <c r="E3" s="3" t="s">
        <v>273</v>
      </c>
      <c r="F3" s="3" t="s">
        <v>17</v>
      </c>
      <c r="G3" s="3" t="s">
        <v>52</v>
      </c>
      <c r="H3" s="3">
        <v>369</v>
      </c>
      <c r="I3" t="s">
        <v>329</v>
      </c>
      <c r="J3" t="s">
        <v>11</v>
      </c>
      <c r="K3">
        <f t="shared" ref="K3:K4" si="0">COUNTIF(D$2:D$69,J3)</f>
        <v>3</v>
      </c>
    </row>
    <row r="4" spans="1:11" x14ac:dyDescent="0.25">
      <c r="A4" t="s">
        <v>61</v>
      </c>
      <c r="B4" s="3" t="s">
        <v>245</v>
      </c>
      <c r="C4" s="3">
        <v>287741</v>
      </c>
      <c r="D4" t="s">
        <v>62</v>
      </c>
      <c r="E4" s="3" t="s">
        <v>273</v>
      </c>
      <c r="F4" s="3" t="s">
        <v>6</v>
      </c>
      <c r="G4" s="3" t="s">
        <v>40</v>
      </c>
      <c r="H4" s="3">
        <v>198</v>
      </c>
      <c r="I4" s="3" t="s">
        <v>330</v>
      </c>
      <c r="J4" t="s">
        <v>1</v>
      </c>
      <c r="K4">
        <f t="shared" si="0"/>
        <v>2</v>
      </c>
    </row>
    <row r="5" spans="1:11" x14ac:dyDescent="0.25">
      <c r="A5" t="s">
        <v>61</v>
      </c>
      <c r="B5" s="3" t="s">
        <v>157</v>
      </c>
      <c r="C5" s="3">
        <v>163185</v>
      </c>
      <c r="D5" t="s">
        <v>62</v>
      </c>
      <c r="E5" s="3" t="s">
        <v>271</v>
      </c>
      <c r="F5" s="3" t="s">
        <v>12</v>
      </c>
      <c r="G5" s="3" t="s">
        <v>31</v>
      </c>
      <c r="H5" s="3">
        <v>189</v>
      </c>
      <c r="I5" t="s">
        <v>329</v>
      </c>
      <c r="J5" t="s">
        <v>331</v>
      </c>
      <c r="K5">
        <f>COUNTIF(I2:I69,"TS")-COUNTIF(I20:I37,"TS")</f>
        <v>26</v>
      </c>
    </row>
    <row r="6" spans="1:11" x14ac:dyDescent="0.25">
      <c r="A6" t="s">
        <v>28</v>
      </c>
      <c r="B6" t="s">
        <v>96</v>
      </c>
      <c r="C6">
        <v>374665</v>
      </c>
      <c r="D6" t="s">
        <v>1</v>
      </c>
      <c r="E6" t="s">
        <v>271</v>
      </c>
      <c r="F6" t="s">
        <v>295</v>
      </c>
      <c r="G6" t="s">
        <v>297</v>
      </c>
      <c r="H6">
        <v>16</v>
      </c>
      <c r="J6" t="s">
        <v>332</v>
      </c>
      <c r="K6">
        <f>COUNTIF(I2:I69,"TV")-COUNTIF(I20:I37,"TV")</f>
        <v>19</v>
      </c>
    </row>
    <row r="7" spans="1:11" x14ac:dyDescent="0.25">
      <c r="A7" t="s">
        <v>61</v>
      </c>
      <c r="B7" s="3" t="s">
        <v>242</v>
      </c>
      <c r="C7" s="3">
        <v>26404</v>
      </c>
      <c r="D7" t="s">
        <v>62</v>
      </c>
      <c r="E7" s="3" t="s">
        <v>271</v>
      </c>
      <c r="F7" s="3" t="s">
        <v>6</v>
      </c>
      <c r="G7" s="3" t="s">
        <v>40</v>
      </c>
      <c r="H7" s="3">
        <v>197</v>
      </c>
      <c r="I7" s="3" t="s">
        <v>330</v>
      </c>
    </row>
    <row r="8" spans="1:11" x14ac:dyDescent="0.25">
      <c r="A8" t="s">
        <v>61</v>
      </c>
      <c r="B8" s="3" t="s">
        <v>243</v>
      </c>
      <c r="C8" s="3">
        <v>136110</v>
      </c>
      <c r="D8" t="s">
        <v>62</v>
      </c>
      <c r="E8" s="3" t="s">
        <v>271</v>
      </c>
      <c r="F8" s="3" t="s">
        <v>12</v>
      </c>
      <c r="G8" s="3" t="s">
        <v>31</v>
      </c>
      <c r="H8" s="3">
        <v>195</v>
      </c>
      <c r="I8" t="s">
        <v>329</v>
      </c>
    </row>
    <row r="9" spans="1:11" x14ac:dyDescent="0.25">
      <c r="A9" t="s">
        <v>61</v>
      </c>
      <c r="B9" s="3" t="s">
        <v>246</v>
      </c>
      <c r="C9" s="3">
        <v>218623</v>
      </c>
      <c r="D9" t="s">
        <v>62</v>
      </c>
      <c r="E9" s="3" t="s">
        <v>271</v>
      </c>
      <c r="F9" s="3" t="s">
        <v>6</v>
      </c>
      <c r="G9" s="3" t="s">
        <v>95</v>
      </c>
      <c r="H9" s="3">
        <v>179</v>
      </c>
      <c r="I9" s="3" t="s">
        <v>330</v>
      </c>
    </row>
    <row r="10" spans="1:11" x14ac:dyDescent="0.25">
      <c r="A10" t="s">
        <v>61</v>
      </c>
      <c r="B10" s="3" t="s">
        <v>114</v>
      </c>
      <c r="C10" s="3">
        <v>627192</v>
      </c>
      <c r="D10" t="s">
        <v>62</v>
      </c>
      <c r="E10" s="3" t="s">
        <v>271</v>
      </c>
      <c r="F10" s="3" t="s">
        <v>6</v>
      </c>
      <c r="G10" s="3" t="s">
        <v>33</v>
      </c>
      <c r="H10" s="3">
        <v>140</v>
      </c>
      <c r="I10" t="s">
        <v>329</v>
      </c>
    </row>
    <row r="11" spans="1:11" x14ac:dyDescent="0.25">
      <c r="A11" t="s">
        <v>61</v>
      </c>
      <c r="B11" s="3" t="s">
        <v>248</v>
      </c>
      <c r="C11" s="3">
        <v>286099</v>
      </c>
      <c r="D11" t="s">
        <v>62</v>
      </c>
      <c r="E11" s="3" t="s">
        <v>271</v>
      </c>
      <c r="F11" s="3" t="s">
        <v>6</v>
      </c>
      <c r="G11" s="3" t="s">
        <v>33</v>
      </c>
      <c r="H11" s="3">
        <v>239</v>
      </c>
      <c r="I11" t="s">
        <v>329</v>
      </c>
    </row>
    <row r="12" spans="1:11" x14ac:dyDescent="0.25">
      <c r="A12" t="s">
        <v>61</v>
      </c>
      <c r="B12" s="3" t="s">
        <v>157</v>
      </c>
      <c r="C12" s="3">
        <v>325490</v>
      </c>
      <c r="D12" t="s">
        <v>62</v>
      </c>
      <c r="E12" s="3" t="s">
        <v>272</v>
      </c>
      <c r="F12" s="3" t="s">
        <v>6</v>
      </c>
      <c r="G12" s="3" t="s">
        <v>284</v>
      </c>
      <c r="H12" s="3">
        <v>155</v>
      </c>
      <c r="I12" s="3" t="s">
        <v>330</v>
      </c>
    </row>
    <row r="13" spans="1:11" x14ac:dyDescent="0.25">
      <c r="A13" t="s">
        <v>28</v>
      </c>
      <c r="B13" t="s">
        <v>123</v>
      </c>
      <c r="C13">
        <v>936746</v>
      </c>
      <c r="D13" t="s">
        <v>62</v>
      </c>
      <c r="E13" t="s">
        <v>272</v>
      </c>
      <c r="F13" t="s">
        <v>12</v>
      </c>
      <c r="G13" t="s">
        <v>18</v>
      </c>
      <c r="H13">
        <v>19</v>
      </c>
      <c r="I13" t="s">
        <v>329</v>
      </c>
    </row>
    <row r="14" spans="1:11" x14ac:dyDescent="0.25">
      <c r="A14" t="s">
        <v>61</v>
      </c>
      <c r="B14" s="3" t="s">
        <v>100</v>
      </c>
      <c r="C14" s="3">
        <v>499077</v>
      </c>
      <c r="D14" t="s">
        <v>62</v>
      </c>
      <c r="E14" s="3" t="s">
        <v>274</v>
      </c>
      <c r="F14" s="3" t="s">
        <v>12</v>
      </c>
      <c r="G14" s="3" t="s">
        <v>31</v>
      </c>
      <c r="H14" s="3">
        <v>268</v>
      </c>
      <c r="I14" t="s">
        <v>329</v>
      </c>
    </row>
    <row r="15" spans="1:11" x14ac:dyDescent="0.25">
      <c r="A15" t="s">
        <v>28</v>
      </c>
      <c r="B15" t="s">
        <v>288</v>
      </c>
      <c r="C15">
        <v>67761</v>
      </c>
      <c r="D15" t="s">
        <v>62</v>
      </c>
      <c r="E15" t="s">
        <v>274</v>
      </c>
      <c r="F15" t="s">
        <v>17</v>
      </c>
      <c r="G15" t="s">
        <v>205</v>
      </c>
      <c r="H15">
        <v>18</v>
      </c>
      <c r="I15" t="s">
        <v>329</v>
      </c>
    </row>
    <row r="16" spans="1:11" x14ac:dyDescent="0.25">
      <c r="A16" t="s">
        <v>28</v>
      </c>
      <c r="B16" t="s">
        <v>289</v>
      </c>
      <c r="C16">
        <v>114361</v>
      </c>
      <c r="D16" t="s">
        <v>62</v>
      </c>
      <c r="E16" t="s">
        <v>275</v>
      </c>
      <c r="F16" t="s">
        <v>12</v>
      </c>
      <c r="G16" t="s">
        <v>298</v>
      </c>
      <c r="H16">
        <v>34</v>
      </c>
      <c r="I16" t="s">
        <v>330</v>
      </c>
    </row>
    <row r="17" spans="1:9" x14ac:dyDescent="0.25">
      <c r="A17" t="s">
        <v>28</v>
      </c>
      <c r="B17" t="s">
        <v>290</v>
      </c>
      <c r="C17">
        <v>117437</v>
      </c>
      <c r="D17" t="s">
        <v>11</v>
      </c>
      <c r="E17" t="s">
        <v>275</v>
      </c>
      <c r="F17" t="s">
        <v>3</v>
      </c>
      <c r="G17" t="s">
        <v>299</v>
      </c>
      <c r="H17">
        <v>21</v>
      </c>
    </row>
    <row r="18" spans="1:9" x14ac:dyDescent="0.25">
      <c r="A18" t="s">
        <v>61</v>
      </c>
      <c r="B18" s="3" t="s">
        <v>244</v>
      </c>
      <c r="C18" s="3">
        <v>405991</v>
      </c>
      <c r="D18" t="s">
        <v>62</v>
      </c>
      <c r="E18" s="3" t="s">
        <v>275</v>
      </c>
      <c r="F18" s="3" t="s">
        <v>3</v>
      </c>
      <c r="G18" s="3" t="s">
        <v>47</v>
      </c>
      <c r="H18" s="3">
        <v>154</v>
      </c>
      <c r="I18" t="s">
        <v>329</v>
      </c>
    </row>
    <row r="19" spans="1:9" x14ac:dyDescent="0.25">
      <c r="A19" t="s">
        <v>61</v>
      </c>
      <c r="B19" s="3" t="s">
        <v>247</v>
      </c>
      <c r="C19" s="3">
        <v>86874</v>
      </c>
      <c r="D19" t="s">
        <v>62</v>
      </c>
      <c r="E19" s="3" t="s">
        <v>276</v>
      </c>
      <c r="F19" s="3" t="s">
        <v>3</v>
      </c>
      <c r="G19" s="3" t="s">
        <v>57</v>
      </c>
      <c r="H19" s="3">
        <v>201</v>
      </c>
      <c r="I19" s="3" t="s">
        <v>330</v>
      </c>
    </row>
    <row r="20" spans="1:9" x14ac:dyDescent="0.25">
      <c r="A20" t="s">
        <v>61</v>
      </c>
      <c r="B20" t="s">
        <v>79</v>
      </c>
      <c r="C20">
        <v>252582</v>
      </c>
      <c r="D20" t="s">
        <v>62</v>
      </c>
      <c r="E20" t="s">
        <v>279</v>
      </c>
      <c r="F20" t="s">
        <v>3</v>
      </c>
      <c r="G20" t="s">
        <v>80</v>
      </c>
      <c r="H20">
        <v>137</v>
      </c>
      <c r="I20" t="s">
        <v>329</v>
      </c>
    </row>
    <row r="21" spans="1:9" x14ac:dyDescent="0.25">
      <c r="A21" t="s">
        <v>61</v>
      </c>
      <c r="B21" t="s">
        <v>34</v>
      </c>
      <c r="C21">
        <v>223272</v>
      </c>
      <c r="D21" t="s">
        <v>62</v>
      </c>
      <c r="E21" t="s">
        <v>279</v>
      </c>
      <c r="F21" t="s">
        <v>3</v>
      </c>
      <c r="G21" t="s">
        <v>37</v>
      </c>
      <c r="H21">
        <v>177</v>
      </c>
      <c r="I21" t="s">
        <v>330</v>
      </c>
    </row>
    <row r="22" spans="1:9" x14ac:dyDescent="0.25">
      <c r="A22" t="s">
        <v>61</v>
      </c>
      <c r="B22" t="s">
        <v>250</v>
      </c>
      <c r="C22">
        <v>762459</v>
      </c>
      <c r="D22" t="s">
        <v>62</v>
      </c>
      <c r="E22" t="s">
        <v>279</v>
      </c>
      <c r="F22" t="s">
        <v>12</v>
      </c>
      <c r="G22" t="s">
        <v>31</v>
      </c>
      <c r="H22">
        <v>203</v>
      </c>
      <c r="I22" t="s">
        <v>329</v>
      </c>
    </row>
    <row r="23" spans="1:9" x14ac:dyDescent="0.25">
      <c r="A23" t="s">
        <v>61</v>
      </c>
      <c r="B23" t="s">
        <v>36</v>
      </c>
      <c r="C23">
        <v>421248</v>
      </c>
      <c r="D23" t="s">
        <v>62</v>
      </c>
      <c r="E23" t="s">
        <v>279</v>
      </c>
      <c r="F23" t="s">
        <v>3</v>
      </c>
      <c r="G23" t="s">
        <v>285</v>
      </c>
      <c r="H23">
        <v>164</v>
      </c>
      <c r="I23" t="s">
        <v>330</v>
      </c>
    </row>
    <row r="24" spans="1:9" x14ac:dyDescent="0.25">
      <c r="A24" t="s">
        <v>61</v>
      </c>
      <c r="B24" t="s">
        <v>255</v>
      </c>
      <c r="C24">
        <v>22228</v>
      </c>
      <c r="D24" t="s">
        <v>62</v>
      </c>
      <c r="E24" t="s">
        <v>279</v>
      </c>
      <c r="F24" t="s">
        <v>12</v>
      </c>
      <c r="G24" t="s">
        <v>31</v>
      </c>
      <c r="H24">
        <v>186</v>
      </c>
      <c r="I24" t="s">
        <v>329</v>
      </c>
    </row>
    <row r="25" spans="1:9" x14ac:dyDescent="0.25">
      <c r="A25" t="s">
        <v>61</v>
      </c>
      <c r="B25" t="s">
        <v>256</v>
      </c>
      <c r="C25">
        <v>6046</v>
      </c>
      <c r="D25" t="s">
        <v>62</v>
      </c>
      <c r="E25" t="s">
        <v>279</v>
      </c>
      <c r="F25" t="s">
        <v>6</v>
      </c>
      <c r="G25" t="s">
        <v>33</v>
      </c>
      <c r="H25">
        <v>153</v>
      </c>
      <c r="I25" t="s">
        <v>329</v>
      </c>
    </row>
    <row r="26" spans="1:9" x14ac:dyDescent="0.25">
      <c r="A26" t="s">
        <v>61</v>
      </c>
      <c r="B26" t="s">
        <v>256</v>
      </c>
      <c r="C26">
        <v>26118</v>
      </c>
      <c r="D26" t="s">
        <v>62</v>
      </c>
      <c r="E26" t="s">
        <v>279</v>
      </c>
      <c r="F26" t="s">
        <v>17</v>
      </c>
      <c r="G26" t="s">
        <v>161</v>
      </c>
      <c r="H26">
        <v>141</v>
      </c>
      <c r="I26" t="s">
        <v>330</v>
      </c>
    </row>
    <row r="27" spans="1:9" x14ac:dyDescent="0.25">
      <c r="A27" t="s">
        <v>61</v>
      </c>
      <c r="B27" t="s">
        <v>215</v>
      </c>
      <c r="C27">
        <v>131946</v>
      </c>
      <c r="D27" t="s">
        <v>62</v>
      </c>
      <c r="E27" t="s">
        <v>279</v>
      </c>
      <c r="F27" t="s">
        <v>12</v>
      </c>
      <c r="G27" t="s">
        <v>31</v>
      </c>
      <c r="H27">
        <v>173</v>
      </c>
      <c r="I27" t="s">
        <v>329</v>
      </c>
    </row>
    <row r="28" spans="1:9" x14ac:dyDescent="0.25">
      <c r="A28" t="s">
        <v>28</v>
      </c>
      <c r="B28" t="s">
        <v>258</v>
      </c>
      <c r="C28">
        <v>73975</v>
      </c>
      <c r="D28" t="s">
        <v>62</v>
      </c>
      <c r="E28" t="s">
        <v>279</v>
      </c>
      <c r="F28" t="s">
        <v>17</v>
      </c>
      <c r="G28" t="s">
        <v>205</v>
      </c>
      <c r="H28">
        <v>46</v>
      </c>
      <c r="I28" t="s">
        <v>329</v>
      </c>
    </row>
    <row r="29" spans="1:9" x14ac:dyDescent="0.25">
      <c r="A29" t="s">
        <v>61</v>
      </c>
      <c r="B29" t="s">
        <v>259</v>
      </c>
      <c r="C29">
        <v>121078</v>
      </c>
      <c r="D29" t="s">
        <v>62</v>
      </c>
      <c r="E29" t="s">
        <v>279</v>
      </c>
      <c r="F29" t="s">
        <v>6</v>
      </c>
      <c r="G29" t="s">
        <v>92</v>
      </c>
      <c r="H29">
        <v>162</v>
      </c>
      <c r="I29" t="s">
        <v>329</v>
      </c>
    </row>
    <row r="30" spans="1:9" x14ac:dyDescent="0.25">
      <c r="A30" t="s">
        <v>61</v>
      </c>
      <c r="B30" t="s">
        <v>261</v>
      </c>
      <c r="C30">
        <v>202531</v>
      </c>
      <c r="D30" t="s">
        <v>62</v>
      </c>
      <c r="E30" t="s">
        <v>279</v>
      </c>
      <c r="F30" t="s">
        <v>12</v>
      </c>
      <c r="G30" t="s">
        <v>56</v>
      </c>
      <c r="H30">
        <v>169</v>
      </c>
      <c r="I30" t="s">
        <v>330</v>
      </c>
    </row>
    <row r="31" spans="1:9" x14ac:dyDescent="0.25">
      <c r="A31" t="s">
        <v>61</v>
      </c>
      <c r="B31" t="s">
        <v>98</v>
      </c>
      <c r="C31">
        <v>705955</v>
      </c>
      <c r="D31" t="s">
        <v>62</v>
      </c>
      <c r="E31" t="s">
        <v>279</v>
      </c>
      <c r="F31" t="s">
        <v>3</v>
      </c>
      <c r="G31" t="s">
        <v>102</v>
      </c>
      <c r="H31">
        <v>320</v>
      </c>
      <c r="I31" t="s">
        <v>330</v>
      </c>
    </row>
    <row r="32" spans="1:9" x14ac:dyDescent="0.25">
      <c r="A32" t="s">
        <v>61</v>
      </c>
      <c r="B32" t="s">
        <v>262</v>
      </c>
      <c r="C32">
        <v>521168</v>
      </c>
      <c r="D32" t="s">
        <v>62</v>
      </c>
      <c r="E32" t="s">
        <v>279</v>
      </c>
      <c r="F32" t="s">
        <v>17</v>
      </c>
      <c r="G32" t="s">
        <v>77</v>
      </c>
      <c r="H32">
        <v>198</v>
      </c>
      <c r="I32" t="s">
        <v>329</v>
      </c>
    </row>
    <row r="33" spans="1:9" x14ac:dyDescent="0.25">
      <c r="A33" t="s">
        <v>61</v>
      </c>
      <c r="B33" t="s">
        <v>220</v>
      </c>
      <c r="C33">
        <v>17400</v>
      </c>
      <c r="D33" t="s">
        <v>62</v>
      </c>
      <c r="E33" t="s">
        <v>279</v>
      </c>
      <c r="F33" t="s">
        <v>6</v>
      </c>
      <c r="G33" t="s">
        <v>40</v>
      </c>
      <c r="H33">
        <v>213</v>
      </c>
      <c r="I33" t="s">
        <v>330</v>
      </c>
    </row>
    <row r="34" spans="1:9" x14ac:dyDescent="0.25">
      <c r="A34" t="s">
        <v>28</v>
      </c>
      <c r="B34" t="s">
        <v>292</v>
      </c>
      <c r="C34">
        <v>453770</v>
      </c>
      <c r="D34" t="s">
        <v>62</v>
      </c>
      <c r="E34" t="s">
        <v>279</v>
      </c>
      <c r="F34" t="s">
        <v>6</v>
      </c>
      <c r="G34" t="s">
        <v>302</v>
      </c>
      <c r="H34">
        <v>20</v>
      </c>
      <c r="I34" s="3" t="s">
        <v>330</v>
      </c>
    </row>
    <row r="35" spans="1:9" x14ac:dyDescent="0.25">
      <c r="A35" t="s">
        <v>61</v>
      </c>
      <c r="B35" t="s">
        <v>268</v>
      </c>
      <c r="C35">
        <v>664617</v>
      </c>
      <c r="D35" t="s">
        <v>62</v>
      </c>
      <c r="E35" t="s">
        <v>279</v>
      </c>
      <c r="F35" t="s">
        <v>6</v>
      </c>
      <c r="G35" t="s">
        <v>85</v>
      </c>
      <c r="H35">
        <v>132</v>
      </c>
      <c r="I35" t="s">
        <v>330</v>
      </c>
    </row>
    <row r="36" spans="1:9" x14ac:dyDescent="0.25">
      <c r="A36" t="s">
        <v>61</v>
      </c>
      <c r="B36" t="s">
        <v>268</v>
      </c>
      <c r="C36">
        <v>687387</v>
      </c>
      <c r="D36" t="s">
        <v>62</v>
      </c>
      <c r="E36" t="s">
        <v>279</v>
      </c>
      <c r="F36" t="s">
        <v>12</v>
      </c>
      <c r="G36" t="s">
        <v>31</v>
      </c>
      <c r="H36">
        <v>313</v>
      </c>
      <c r="I36" t="s">
        <v>329</v>
      </c>
    </row>
    <row r="37" spans="1:9" x14ac:dyDescent="0.25">
      <c r="A37" t="s">
        <v>61</v>
      </c>
      <c r="B37" t="s">
        <v>269</v>
      </c>
      <c r="C37">
        <v>132255</v>
      </c>
      <c r="D37" t="s">
        <v>62</v>
      </c>
      <c r="E37" t="s">
        <v>279</v>
      </c>
      <c r="F37" t="s">
        <v>6</v>
      </c>
      <c r="G37" t="s">
        <v>92</v>
      </c>
      <c r="H37">
        <v>174</v>
      </c>
      <c r="I37" t="s">
        <v>329</v>
      </c>
    </row>
    <row r="38" spans="1:9" x14ac:dyDescent="0.25">
      <c r="A38" t="s">
        <v>61</v>
      </c>
      <c r="B38" t="s">
        <v>251</v>
      </c>
      <c r="C38">
        <v>94947</v>
      </c>
      <c r="D38" t="s">
        <v>62</v>
      </c>
      <c r="E38" t="s">
        <v>281</v>
      </c>
      <c r="F38" t="s">
        <v>3</v>
      </c>
      <c r="G38" t="s">
        <v>47</v>
      </c>
      <c r="H38">
        <v>283</v>
      </c>
      <c r="I38" t="s">
        <v>329</v>
      </c>
    </row>
    <row r="39" spans="1:9" x14ac:dyDescent="0.25">
      <c r="A39" t="s">
        <v>61</v>
      </c>
      <c r="B39" t="s">
        <v>19</v>
      </c>
      <c r="C39">
        <v>357676</v>
      </c>
      <c r="D39" t="s">
        <v>62</v>
      </c>
      <c r="E39" t="s">
        <v>281</v>
      </c>
      <c r="F39" t="s">
        <v>3</v>
      </c>
      <c r="G39" t="s">
        <v>47</v>
      </c>
      <c r="H39">
        <v>186</v>
      </c>
      <c r="I39" t="s">
        <v>329</v>
      </c>
    </row>
    <row r="40" spans="1:9" x14ac:dyDescent="0.25">
      <c r="A40" t="s">
        <v>28</v>
      </c>
      <c r="B40" t="s">
        <v>293</v>
      </c>
      <c r="C40">
        <v>183123</v>
      </c>
      <c r="D40" t="s">
        <v>62</v>
      </c>
      <c r="E40" t="s">
        <v>281</v>
      </c>
      <c r="F40" t="s">
        <v>17</v>
      </c>
      <c r="G40" t="s">
        <v>205</v>
      </c>
      <c r="H40">
        <v>28</v>
      </c>
      <c r="I40" t="s">
        <v>329</v>
      </c>
    </row>
    <row r="41" spans="1:9" x14ac:dyDescent="0.25">
      <c r="A41" t="s">
        <v>61</v>
      </c>
      <c r="B41" t="s">
        <v>258</v>
      </c>
      <c r="C41">
        <v>157350</v>
      </c>
      <c r="D41" t="s">
        <v>62</v>
      </c>
      <c r="E41" t="s">
        <v>281</v>
      </c>
      <c r="F41" t="s">
        <v>3</v>
      </c>
      <c r="G41" t="s">
        <v>57</v>
      </c>
      <c r="H41">
        <v>313</v>
      </c>
      <c r="I41" t="s">
        <v>330</v>
      </c>
    </row>
    <row r="42" spans="1:9" x14ac:dyDescent="0.25">
      <c r="A42" t="s">
        <v>61</v>
      </c>
      <c r="B42" t="s">
        <v>265</v>
      </c>
      <c r="C42">
        <v>49008</v>
      </c>
      <c r="D42" t="s">
        <v>62</v>
      </c>
      <c r="E42" t="s">
        <v>281</v>
      </c>
      <c r="F42" t="s">
        <v>6</v>
      </c>
      <c r="G42" t="s">
        <v>95</v>
      </c>
      <c r="H42">
        <v>162</v>
      </c>
      <c r="I42" t="s">
        <v>330</v>
      </c>
    </row>
    <row r="43" spans="1:9" x14ac:dyDescent="0.25">
      <c r="A43" t="s">
        <v>61</v>
      </c>
      <c r="B43" t="s">
        <v>175</v>
      </c>
      <c r="C43">
        <v>782753</v>
      </c>
      <c r="D43" t="s">
        <v>62</v>
      </c>
      <c r="E43" t="s">
        <v>281</v>
      </c>
      <c r="F43" t="s">
        <v>12</v>
      </c>
      <c r="G43" t="s">
        <v>31</v>
      </c>
      <c r="H43">
        <v>365</v>
      </c>
      <c r="I43" s="3" t="s">
        <v>330</v>
      </c>
    </row>
    <row r="44" spans="1:9" x14ac:dyDescent="0.25">
      <c r="A44" t="s">
        <v>28</v>
      </c>
      <c r="B44" t="s">
        <v>294</v>
      </c>
      <c r="C44">
        <v>1121893</v>
      </c>
      <c r="D44" t="s">
        <v>62</v>
      </c>
      <c r="E44" t="s">
        <v>283</v>
      </c>
      <c r="F44" t="s">
        <v>12</v>
      </c>
      <c r="G44" t="s">
        <v>18</v>
      </c>
      <c r="H44">
        <v>26</v>
      </c>
      <c r="I44" t="s">
        <v>329</v>
      </c>
    </row>
    <row r="45" spans="1:9" x14ac:dyDescent="0.25">
      <c r="A45" t="s">
        <v>61</v>
      </c>
      <c r="B45" t="s">
        <v>257</v>
      </c>
      <c r="C45">
        <v>407476</v>
      </c>
      <c r="D45" t="s">
        <v>62</v>
      </c>
      <c r="E45" t="s">
        <v>283</v>
      </c>
      <c r="F45" t="s">
        <v>6</v>
      </c>
      <c r="G45" t="s">
        <v>33</v>
      </c>
      <c r="H45">
        <v>209</v>
      </c>
      <c r="I45" t="s">
        <v>329</v>
      </c>
    </row>
    <row r="46" spans="1:9" x14ac:dyDescent="0.25">
      <c r="A46" t="s">
        <v>61</v>
      </c>
      <c r="B46" t="s">
        <v>264</v>
      </c>
      <c r="C46">
        <v>136152</v>
      </c>
      <c r="D46" t="s">
        <v>62</v>
      </c>
      <c r="E46" t="s">
        <v>283</v>
      </c>
      <c r="F46" t="s">
        <v>12</v>
      </c>
      <c r="G46" t="s">
        <v>87</v>
      </c>
      <c r="H46">
        <v>225</v>
      </c>
      <c r="I46" s="3" t="s">
        <v>330</v>
      </c>
    </row>
    <row r="47" spans="1:9" x14ac:dyDescent="0.25">
      <c r="A47" t="s">
        <v>61</v>
      </c>
      <c r="B47" t="s">
        <v>208</v>
      </c>
      <c r="C47">
        <v>651188</v>
      </c>
      <c r="D47" t="s">
        <v>62</v>
      </c>
      <c r="E47" t="s">
        <v>280</v>
      </c>
      <c r="F47" t="s">
        <v>12</v>
      </c>
      <c r="G47" t="s">
        <v>56</v>
      </c>
      <c r="H47">
        <v>168</v>
      </c>
      <c r="I47" t="s">
        <v>330</v>
      </c>
    </row>
    <row r="48" spans="1:9" x14ac:dyDescent="0.25">
      <c r="A48" t="s">
        <v>61</v>
      </c>
      <c r="B48" t="s">
        <v>252</v>
      </c>
      <c r="C48">
        <v>23741</v>
      </c>
      <c r="D48" t="s">
        <v>62</v>
      </c>
      <c r="E48" t="s">
        <v>280</v>
      </c>
      <c r="F48" t="s">
        <v>17</v>
      </c>
      <c r="G48" t="s">
        <v>161</v>
      </c>
      <c r="H48">
        <v>139</v>
      </c>
      <c r="I48" t="s">
        <v>330</v>
      </c>
    </row>
    <row r="49" spans="1:9" x14ac:dyDescent="0.25">
      <c r="A49" t="s">
        <v>61</v>
      </c>
      <c r="B49" t="s">
        <v>254</v>
      </c>
      <c r="C49">
        <v>159619</v>
      </c>
      <c r="D49" t="s">
        <v>62</v>
      </c>
      <c r="E49" t="s">
        <v>280</v>
      </c>
      <c r="F49" t="s">
        <v>6</v>
      </c>
      <c r="G49" t="s">
        <v>40</v>
      </c>
      <c r="H49">
        <v>176</v>
      </c>
      <c r="I49" t="s">
        <v>330</v>
      </c>
    </row>
    <row r="50" spans="1:9" x14ac:dyDescent="0.25">
      <c r="A50" t="s">
        <v>61</v>
      </c>
      <c r="B50" t="s">
        <v>174</v>
      </c>
      <c r="C50">
        <v>23805</v>
      </c>
      <c r="D50" t="s">
        <v>62</v>
      </c>
      <c r="E50" t="s">
        <v>280</v>
      </c>
      <c r="F50" t="s">
        <v>6</v>
      </c>
      <c r="G50" t="s">
        <v>92</v>
      </c>
      <c r="H50">
        <v>163</v>
      </c>
      <c r="I50" t="s">
        <v>329</v>
      </c>
    </row>
    <row r="51" spans="1:9" x14ac:dyDescent="0.25">
      <c r="A51" t="s">
        <v>61</v>
      </c>
      <c r="B51" t="s">
        <v>267</v>
      </c>
      <c r="C51">
        <v>8751</v>
      </c>
      <c r="D51" t="s">
        <v>62</v>
      </c>
      <c r="E51" t="s">
        <v>280</v>
      </c>
      <c r="F51" t="s">
        <v>6</v>
      </c>
      <c r="G51" t="s">
        <v>33</v>
      </c>
      <c r="H51">
        <v>177</v>
      </c>
      <c r="I51" t="s">
        <v>329</v>
      </c>
    </row>
    <row r="52" spans="1:9" x14ac:dyDescent="0.25">
      <c r="A52" t="s">
        <v>61</v>
      </c>
      <c r="B52" t="s">
        <v>249</v>
      </c>
      <c r="C52">
        <v>151966</v>
      </c>
      <c r="D52" t="s">
        <v>62</v>
      </c>
      <c r="E52" t="s">
        <v>278</v>
      </c>
      <c r="F52" t="s">
        <v>6</v>
      </c>
      <c r="G52" t="s">
        <v>92</v>
      </c>
      <c r="H52">
        <v>151</v>
      </c>
      <c r="I52" t="s">
        <v>329</v>
      </c>
    </row>
    <row r="53" spans="1:9" x14ac:dyDescent="0.25">
      <c r="A53" t="s">
        <v>61</v>
      </c>
      <c r="B53" t="s">
        <v>250</v>
      </c>
      <c r="C53">
        <v>72923</v>
      </c>
      <c r="D53" t="s">
        <v>62</v>
      </c>
      <c r="E53" t="s">
        <v>278</v>
      </c>
      <c r="F53" t="s">
        <v>6</v>
      </c>
      <c r="G53" t="s">
        <v>40</v>
      </c>
      <c r="H53">
        <v>260</v>
      </c>
      <c r="I53" t="s">
        <v>330</v>
      </c>
    </row>
    <row r="54" spans="1:9" x14ac:dyDescent="0.25">
      <c r="A54" t="s">
        <v>28</v>
      </c>
      <c r="B54" t="s">
        <v>291</v>
      </c>
      <c r="C54">
        <v>239108</v>
      </c>
      <c r="D54" t="s">
        <v>62</v>
      </c>
      <c r="E54" t="s">
        <v>278</v>
      </c>
      <c r="F54" t="s">
        <v>17</v>
      </c>
      <c r="G54" t="s">
        <v>205</v>
      </c>
      <c r="H54">
        <v>33</v>
      </c>
      <c r="I54" t="s">
        <v>329</v>
      </c>
    </row>
    <row r="55" spans="1:9" x14ac:dyDescent="0.25">
      <c r="A55" t="s">
        <v>61</v>
      </c>
      <c r="B55" t="s">
        <v>253</v>
      </c>
      <c r="C55">
        <v>280995</v>
      </c>
      <c r="D55" t="s">
        <v>62</v>
      </c>
      <c r="E55" t="s">
        <v>278</v>
      </c>
      <c r="F55" t="s">
        <v>17</v>
      </c>
      <c r="G55" t="s">
        <v>77</v>
      </c>
      <c r="H55">
        <v>218</v>
      </c>
      <c r="I55" t="s">
        <v>329</v>
      </c>
    </row>
    <row r="56" spans="1:9" x14ac:dyDescent="0.25">
      <c r="A56" t="s">
        <v>61</v>
      </c>
      <c r="B56" t="s">
        <v>163</v>
      </c>
      <c r="C56">
        <v>489888</v>
      </c>
      <c r="D56" t="s">
        <v>62</v>
      </c>
      <c r="E56" t="s">
        <v>278</v>
      </c>
      <c r="F56" t="s">
        <v>12</v>
      </c>
      <c r="G56" t="s">
        <v>31</v>
      </c>
      <c r="H56">
        <v>187</v>
      </c>
      <c r="I56" t="s">
        <v>329</v>
      </c>
    </row>
    <row r="57" spans="1:9" x14ac:dyDescent="0.25">
      <c r="A57" t="s">
        <v>61</v>
      </c>
      <c r="B57" t="s">
        <v>137</v>
      </c>
      <c r="C57">
        <v>582041</v>
      </c>
      <c r="D57" t="s">
        <v>62</v>
      </c>
      <c r="E57" t="s">
        <v>278</v>
      </c>
      <c r="F57" t="s">
        <v>12</v>
      </c>
      <c r="G57" t="s">
        <v>286</v>
      </c>
      <c r="H57">
        <v>366</v>
      </c>
      <c r="I57" t="s">
        <v>330</v>
      </c>
    </row>
    <row r="58" spans="1:9" x14ac:dyDescent="0.25">
      <c r="A58" t="s">
        <v>61</v>
      </c>
      <c r="B58" t="s">
        <v>119</v>
      </c>
      <c r="C58">
        <v>350678</v>
      </c>
      <c r="D58" t="s">
        <v>62</v>
      </c>
      <c r="E58" t="s">
        <v>278</v>
      </c>
      <c r="F58" t="s">
        <v>6</v>
      </c>
      <c r="G58" t="s">
        <v>33</v>
      </c>
      <c r="H58">
        <v>154</v>
      </c>
      <c r="I58" t="s">
        <v>329</v>
      </c>
    </row>
    <row r="59" spans="1:9" x14ac:dyDescent="0.25">
      <c r="A59" t="s">
        <v>61</v>
      </c>
      <c r="B59" t="s">
        <v>89</v>
      </c>
      <c r="C59">
        <v>222041</v>
      </c>
      <c r="D59" t="s">
        <v>62</v>
      </c>
      <c r="E59" t="s">
        <v>282</v>
      </c>
      <c r="F59" t="s">
        <v>6</v>
      </c>
      <c r="G59" t="s">
        <v>95</v>
      </c>
      <c r="H59">
        <v>128</v>
      </c>
      <c r="I59" t="s">
        <v>330</v>
      </c>
    </row>
    <row r="60" spans="1:9" x14ac:dyDescent="0.25">
      <c r="A60" t="s">
        <v>61</v>
      </c>
      <c r="B60" t="s">
        <v>260</v>
      </c>
      <c r="C60">
        <v>339166</v>
      </c>
      <c r="D60" t="s">
        <v>62</v>
      </c>
      <c r="E60" t="s">
        <v>282</v>
      </c>
      <c r="F60" t="s">
        <v>3</v>
      </c>
      <c r="G60" t="s">
        <v>47</v>
      </c>
      <c r="H60">
        <v>179</v>
      </c>
      <c r="I60" t="s">
        <v>329</v>
      </c>
    </row>
    <row r="61" spans="1:9" x14ac:dyDescent="0.25">
      <c r="A61" t="s">
        <v>28</v>
      </c>
      <c r="B61" t="s">
        <v>104</v>
      </c>
      <c r="C61">
        <v>99720</v>
      </c>
      <c r="D61" t="s">
        <v>11</v>
      </c>
      <c r="E61" t="s">
        <v>282</v>
      </c>
      <c r="F61" t="s">
        <v>17</v>
      </c>
      <c r="G61" t="s">
        <v>300</v>
      </c>
      <c r="H61">
        <v>21</v>
      </c>
    </row>
    <row r="62" spans="1:9" x14ac:dyDescent="0.25">
      <c r="A62" t="s">
        <v>61</v>
      </c>
      <c r="B62" t="s">
        <v>266</v>
      </c>
      <c r="C62">
        <v>169471</v>
      </c>
      <c r="D62" t="s">
        <v>62</v>
      </c>
      <c r="E62" t="s">
        <v>282</v>
      </c>
      <c r="F62" t="s">
        <v>17</v>
      </c>
      <c r="G62" t="s">
        <v>52</v>
      </c>
      <c r="H62">
        <v>174</v>
      </c>
      <c r="I62" s="3" t="s">
        <v>330</v>
      </c>
    </row>
    <row r="63" spans="1:9" x14ac:dyDescent="0.25">
      <c r="A63" t="s">
        <v>28</v>
      </c>
      <c r="B63" t="s">
        <v>121</v>
      </c>
      <c r="C63">
        <v>528594</v>
      </c>
      <c r="D63" t="s">
        <v>62</v>
      </c>
      <c r="E63" t="s">
        <v>282</v>
      </c>
      <c r="F63" t="s">
        <v>12</v>
      </c>
      <c r="G63" t="s">
        <v>18</v>
      </c>
      <c r="H63">
        <v>41</v>
      </c>
      <c r="I63" t="s">
        <v>329</v>
      </c>
    </row>
    <row r="64" spans="1:9" x14ac:dyDescent="0.25">
      <c r="A64" t="s">
        <v>61</v>
      </c>
      <c r="B64" t="s">
        <v>270</v>
      </c>
      <c r="C64">
        <v>56649</v>
      </c>
      <c r="D64" t="s">
        <v>62</v>
      </c>
      <c r="E64" t="s">
        <v>282</v>
      </c>
      <c r="F64" t="s">
        <v>6</v>
      </c>
      <c r="G64" t="s">
        <v>40</v>
      </c>
      <c r="H64">
        <v>192</v>
      </c>
      <c r="I64" t="s">
        <v>330</v>
      </c>
    </row>
    <row r="65" spans="1:9" x14ac:dyDescent="0.25">
      <c r="A65" t="s">
        <v>61</v>
      </c>
      <c r="B65" t="s">
        <v>165</v>
      </c>
      <c r="C65">
        <v>1001093</v>
      </c>
      <c r="D65" t="s">
        <v>62</v>
      </c>
      <c r="E65" t="s">
        <v>277</v>
      </c>
      <c r="F65" t="s">
        <v>12</v>
      </c>
      <c r="G65" t="s">
        <v>88</v>
      </c>
      <c r="H65">
        <v>164</v>
      </c>
      <c r="I65" t="s">
        <v>329</v>
      </c>
    </row>
    <row r="66" spans="1:9" x14ac:dyDescent="0.25">
      <c r="A66" t="s">
        <v>61</v>
      </c>
      <c r="B66" t="s">
        <v>34</v>
      </c>
      <c r="C66">
        <v>416469</v>
      </c>
      <c r="D66" t="s">
        <v>62</v>
      </c>
      <c r="E66" t="s">
        <v>277</v>
      </c>
      <c r="F66" t="s">
        <v>12</v>
      </c>
      <c r="G66" t="s">
        <v>87</v>
      </c>
      <c r="H66">
        <v>153</v>
      </c>
      <c r="I66" t="s">
        <v>330</v>
      </c>
    </row>
    <row r="67" spans="1:9" x14ac:dyDescent="0.25">
      <c r="A67" t="s">
        <v>61</v>
      </c>
      <c r="B67" t="s">
        <v>263</v>
      </c>
      <c r="C67">
        <v>7115</v>
      </c>
      <c r="D67" t="s">
        <v>62</v>
      </c>
      <c r="E67" t="s">
        <v>277</v>
      </c>
      <c r="F67" t="s">
        <v>12</v>
      </c>
      <c r="G67" t="s">
        <v>31</v>
      </c>
      <c r="H67">
        <v>235</v>
      </c>
      <c r="I67" t="s">
        <v>329</v>
      </c>
    </row>
    <row r="68" spans="1:9" x14ac:dyDescent="0.25">
      <c r="A68" t="s">
        <v>61</v>
      </c>
      <c r="B68" t="s">
        <v>195</v>
      </c>
      <c r="C68">
        <v>746168</v>
      </c>
      <c r="D68" t="s">
        <v>62</v>
      </c>
      <c r="E68" t="s">
        <v>277</v>
      </c>
      <c r="F68" t="s">
        <v>6</v>
      </c>
      <c r="G68" t="s">
        <v>33</v>
      </c>
      <c r="H68">
        <v>167</v>
      </c>
      <c r="I68" t="s">
        <v>329</v>
      </c>
    </row>
    <row r="69" spans="1:9" x14ac:dyDescent="0.25">
      <c r="A69" t="s">
        <v>28</v>
      </c>
      <c r="B69" t="s">
        <v>120</v>
      </c>
      <c r="C69">
        <v>299407</v>
      </c>
      <c r="D69" t="s">
        <v>1</v>
      </c>
      <c r="E69" t="s">
        <v>277</v>
      </c>
      <c r="F69" t="s">
        <v>296</v>
      </c>
      <c r="G69" t="s">
        <v>301</v>
      </c>
      <c r="H69">
        <v>18</v>
      </c>
    </row>
  </sheetData>
  <sortState ref="A2:I69">
    <sortCondition ref="E2:E6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legend</vt:lpstr>
      <vt:lpstr>mutation rates</vt:lpstr>
      <vt:lpstr>mutator lines</vt:lpstr>
      <vt:lpstr>12C</vt:lpstr>
      <vt:lpstr>14C</vt:lpstr>
      <vt:lpstr>17C</vt:lpstr>
      <vt:lpstr>20C</vt:lpstr>
      <vt:lpstr>23C_nonmutators</vt:lpstr>
      <vt:lpstr>26C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Oppold</dc:creator>
  <cp:lastModifiedBy>AMWaldvogel</cp:lastModifiedBy>
  <dcterms:created xsi:type="dcterms:W3CDTF">2020-08-04T10:55:18Z</dcterms:created>
  <dcterms:modified xsi:type="dcterms:W3CDTF">2021-06-25T09:38:39Z</dcterms:modified>
</cp:coreProperties>
</file>