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allisonbardin/Dropbox/SV paper/Genome Research submission/Resubmission #4/Tables New_order_10_06/"/>
    </mc:Choice>
  </mc:AlternateContent>
  <xr:revisionPtr revIDLastSave="0" documentId="13_ncr:1_{C4352C10-E386-B74B-891D-09C92C88B9DF}" xr6:coauthVersionLast="36" xr6:coauthVersionMax="36" xr10:uidLastSave="{00000000-0000-0000-0000-000000000000}"/>
  <bookViews>
    <workbookView xWindow="36220" yWindow="7480" windowWidth="28800" windowHeight="16440" xr2:uid="{A4AD2EB6-FA2E-6745-AAD1-4C237D4E45FD}"/>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4" i="1" l="1"/>
  <c r="Q14" i="1" s="1"/>
  <c r="P7" i="1"/>
  <c r="P9" i="1" l="1"/>
  <c r="Q9" i="1" s="1"/>
  <c r="P8" i="1"/>
  <c r="Q8" i="1" s="1"/>
  <c r="Q7" i="1"/>
  <c r="E7" i="1"/>
  <c r="E11" i="1"/>
  <c r="E14" i="1"/>
  <c r="E15" i="1"/>
  <c r="E30" i="1"/>
  <c r="E32" i="1"/>
  <c r="E44" i="1"/>
  <c r="E45" i="1"/>
  <c r="E48" i="1"/>
  <c r="E49" i="1"/>
  <c r="E50" i="1"/>
  <c r="E55" i="1"/>
  <c r="E41" i="1"/>
  <c r="E17" i="1"/>
  <c r="E18" i="1"/>
  <c r="E21" i="1"/>
  <c r="E23" i="1"/>
  <c r="E27" i="1"/>
  <c r="E34" i="1"/>
  <c r="E36" i="1"/>
  <c r="E46" i="1"/>
  <c r="E51" i="1"/>
  <c r="E8" i="1"/>
  <c r="E9" i="1"/>
  <c r="E10" i="1"/>
  <c r="E12" i="1"/>
  <c r="E13" i="1"/>
  <c r="E16" i="1"/>
  <c r="E19" i="1"/>
  <c r="E20" i="1"/>
  <c r="E22" i="1"/>
  <c r="E24" i="1"/>
  <c r="E25" i="1"/>
  <c r="E26" i="1"/>
  <c r="E28" i="1"/>
  <c r="E29" i="1"/>
  <c r="E31" i="1"/>
  <c r="E33" i="1"/>
  <c r="E35" i="1"/>
  <c r="E37" i="1"/>
  <c r="E38" i="1"/>
  <c r="E39" i="1"/>
  <c r="E40" i="1"/>
  <c r="E42" i="1"/>
  <c r="E43" i="1"/>
  <c r="E47" i="1"/>
  <c r="E52" i="1"/>
  <c r="E53" i="1"/>
  <c r="E54" i="1"/>
  <c r="E56" i="1"/>
  <c r="Q10" i="1" l="1"/>
</calcChain>
</file>

<file path=xl/sharedStrings.xml><?xml version="1.0" encoding="utf-8"?>
<sst xmlns="http://schemas.openxmlformats.org/spreadsheetml/2006/main" count="414" uniqueCount="121">
  <si>
    <t>Chrom</t>
  </si>
  <si>
    <t>bp1</t>
  </si>
  <si>
    <t>bp2</t>
  </si>
  <si>
    <t>SV type</t>
  </si>
  <si>
    <t>IGV</t>
  </si>
  <si>
    <t>Riddiford</t>
  </si>
  <si>
    <t>Chakraborty</t>
  </si>
  <si>
    <t>Callers</t>
  </si>
  <si>
    <t>Status</t>
  </si>
  <si>
    <t>Notes</t>
  </si>
  <si>
    <t>count</t>
  </si>
  <si>
    <t>percentage</t>
  </si>
  <si>
    <t>2L</t>
  </si>
  <si>
    <t>DEL</t>
  </si>
  <si>
    <t>T</t>
  </si>
  <si>
    <t>l</t>
  </si>
  <si>
    <t>2L:4184530-4184795</t>
  </si>
  <si>
    <t>l, d, n</t>
  </si>
  <si>
    <t>Caller</t>
  </si>
  <si>
    <t>TANDUP</t>
  </si>
  <si>
    <t>2L:5944553-5949043</t>
  </si>
  <si>
    <t>F</t>
  </si>
  <si>
    <t>l, d, n, cf</t>
  </si>
  <si>
    <t>Lumpy</t>
  </si>
  <si>
    <t>n</t>
  </si>
  <si>
    <t>Novobreak</t>
  </si>
  <si>
    <t>TRA</t>
  </si>
  <si>
    <t>2L:14375477</t>
  </si>
  <si>
    <t>l, d</t>
  </si>
  <si>
    <t xml:space="preserve">TE event; miscalled CNV Chakraborty </t>
  </si>
  <si>
    <t>2L:14639216-14639361</t>
  </si>
  <si>
    <t>l, n</t>
  </si>
  <si>
    <t>2L:17167566-17167804</t>
  </si>
  <si>
    <t>Germline TE</t>
  </si>
  <si>
    <t>2L:21301819-21302103</t>
  </si>
  <si>
    <t>2L:22002821-22004610</t>
  </si>
  <si>
    <t>TE events</t>
  </si>
  <si>
    <t>2R</t>
  </si>
  <si>
    <t>2R:493472-2742561</t>
  </si>
  <si>
    <t>False positive Riddiford</t>
  </si>
  <si>
    <t>False negative Chakraborty</t>
  </si>
  <si>
    <t>2R:5039427-5039810</t>
  </si>
  <si>
    <t>False negative Chakraborty; complex del</t>
  </si>
  <si>
    <t>2R:5394949</t>
  </si>
  <si>
    <t>TE</t>
  </si>
  <si>
    <t>2R:5720031-5720408</t>
  </si>
  <si>
    <t>False negative Chakraborty; germline TE?</t>
  </si>
  <si>
    <t>2R:5739051-5739380</t>
  </si>
  <si>
    <t>2R:10129737-10130083</t>
  </si>
  <si>
    <t>Miscalled breakpoints Chakraborty</t>
  </si>
  <si>
    <t>?</t>
  </si>
  <si>
    <t>2R:22360438-22360810</t>
  </si>
  <si>
    <t>3L</t>
  </si>
  <si>
    <t>3L:3475123-3475515</t>
  </si>
  <si>
    <t>3L:5537780-5538059</t>
  </si>
  <si>
    <t>3L:8868526-8868671</t>
  </si>
  <si>
    <t>3L:14970817-14971064</t>
  </si>
  <si>
    <t>3L:19683622-19683758</t>
  </si>
  <si>
    <t>3L:22224444</t>
  </si>
  <si>
    <t>Miscalled INS in Chakraborty</t>
  </si>
  <si>
    <t>3L:23109474-23204276</t>
  </si>
  <si>
    <t>d</t>
  </si>
  <si>
    <t>Complex rearrangement; miscalled INS in Chakraborty</t>
  </si>
  <si>
    <t>3R</t>
  </si>
  <si>
    <t>3R:3774544</t>
  </si>
  <si>
    <t>3R:9398068-9400091</t>
  </si>
  <si>
    <t>3R:24594689-24594875</t>
  </si>
  <si>
    <t>d, n</t>
  </si>
  <si>
    <t>X</t>
  </si>
  <si>
    <t>X:10954981</t>
  </si>
  <si>
    <t>X:16874011-16874117</t>
  </si>
  <si>
    <t>X:19822883-19822996</t>
  </si>
  <si>
    <t>X:21769356-21770159</t>
  </si>
  <si>
    <t>Length (bps)</t>
  </si>
  <si>
    <t>BND</t>
  </si>
  <si>
    <t>3L:23317079-23344404</t>
  </si>
  <si>
    <t>2L:21739126-21742059</t>
  </si>
  <si>
    <t>2L:21739203-21741006</t>
  </si>
  <si>
    <t>2R:4946383-5035721</t>
  </si>
  <si>
    <t>2R:5376010-5376243</t>
  </si>
  <si>
    <t>2R:10122771-10122951</t>
  </si>
  <si>
    <t>3L:6064253-6064650</t>
  </si>
  <si>
    <t>3L:13315974-13316186</t>
  </si>
  <si>
    <t>3R:22108409-22108585</t>
  </si>
  <si>
    <t>Control-Freec</t>
  </si>
  <si>
    <t>X:8294382-8295489</t>
  </si>
  <si>
    <t>2L:4156562-4156718</t>
  </si>
  <si>
    <t>2L:14585605-14585750</t>
  </si>
  <si>
    <t>2L:18041485-18041700</t>
  </si>
  <si>
    <t>2L:19407760-19407915</t>
  </si>
  <si>
    <t>2R:23254084-23254259</t>
  </si>
  <si>
    <t>3L:5088263-5088896</t>
  </si>
  <si>
    <t>3R:19140321-19140712</t>
  </si>
  <si>
    <t>3R:20860882-20860996</t>
  </si>
  <si>
    <t>3R:28975988-28976490</t>
  </si>
  <si>
    <t>3R:31258491-31258727</t>
  </si>
  <si>
    <t>X:3354577-3355144</t>
  </si>
  <si>
    <t>X:21044220-21044392</t>
  </si>
  <si>
    <t>cf</t>
  </si>
  <si>
    <t>Germline TE; possible plasmodium integration</t>
  </si>
  <si>
    <t>tptp</t>
  </si>
  <si>
    <t>tpfn</t>
  </si>
  <si>
    <t>fptn</t>
  </si>
  <si>
    <t>NA</t>
  </si>
  <si>
    <t>Delly</t>
  </si>
  <si>
    <t>True positive</t>
  </si>
  <si>
    <t>False positive</t>
  </si>
  <si>
    <t>na</t>
  </si>
  <si>
    <t>False negative in Chakraborty</t>
  </si>
  <si>
    <t>tp</t>
  </si>
  <si>
    <t>true positive</t>
  </si>
  <si>
    <t>fp</t>
  </si>
  <si>
    <t>false positive</t>
  </si>
  <si>
    <t>fn</t>
  </si>
  <si>
    <t>false negative</t>
  </si>
  <si>
    <t>Comparision of variants detected by Riddiford pipeline and calls from Chakraborty et al.</t>
  </si>
  <si>
    <t>Abbreviation</t>
  </si>
  <si>
    <t>Called in both Riddiford and Chakraborty</t>
  </si>
  <si>
    <t>Total</t>
  </si>
  <si>
    <t>50 structural variants detected using our pipeline (Riddiford pipeline) and compared with previous calls made by Chakraborty et al. 2019. Here an artificial, heterozygous "tumour" genome was created composed of reads generated from a de novo assembly of a non-reference Drosophila melanogaster strain (strain “A4” in Chakraborty et al. 2019), combined with the D.mel reference genome (6.12). It was compared to the D. mel (6.12) reference genome as described in the Supplemental Methods, section "Pipeline validation against (Chakraborty et al. 2019) data". Structural variants (SVs) were detected using the Riddiford pipeline and manually inspected denoted as T (TRUE). Two SVs called by Riddiford were deemed to be False positives, denoted as F. Whether or not the SV was called by Chakraborty, et al. 2019 is denoted at T or F. Four SV events were found to be false negatives in Chakraborty, et al.</t>
  </si>
  <si>
    <t>Supplemental Table S6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</si>
</sst>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2"/>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2"/>
      <name val="Calibri"/>
      <family val="2"/>
      <scheme val="minor"/>
    </font>
    <font>
      <sz val="11"/>
      <color rgb="FF000000"/>
      <name val="Arial"/>
      <family val="2"/>
    </font>
    <font>
      <sz val="11"/>
      <color rgb="FF00000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19">
    <xf numFmtId="0" fontId="0" fillId="0" borderId="0" xfId="0"/>
    <xf numFmtId="0" fontId="2" fillId="0" borderId="0" xfId="0" applyFont="1"/>
    <xf numFmtId="0" fontId="0" fillId="0" borderId="0" xfId="0" applyFont="1"/>
    <xf numFmtId="164" fontId="0" fillId="0" borderId="0" xfId="1" applyNumberFormat="1" applyFont="1"/>
    <xf numFmtId="0" fontId="2" fillId="0" borderId="0" xfId="0" applyFont="1" applyAlignment="1">
      <alignment horizontal="center"/>
    </xf>
    <xf numFmtId="0" fontId="0" fillId="0" borderId="0" xfId="0" applyFont="1" applyFill="1"/>
    <xf numFmtId="0" fontId="0" fillId="0" borderId="0" xfId="0" applyFill="1"/>
    <xf numFmtId="0" fontId="0" fillId="0" borderId="0" xfId="0" applyAlignment="1">
      <alignment horizontal="center"/>
    </xf>
    <xf numFmtId="164" fontId="0" fillId="0" borderId="0" xfId="0" applyNumberFormat="1"/>
    <xf numFmtId="0" fontId="0" fillId="0" borderId="0" xfId="0" applyAlignment="1">
      <alignment horizontal="left"/>
    </xf>
    <xf numFmtId="0" fontId="0" fillId="0" borderId="0" xfId="0" applyFont="1" applyAlignment="1">
      <alignment horizontal="left"/>
    </xf>
    <xf numFmtId="0" fontId="3" fillId="0" borderId="0" xfId="0" applyFont="1" applyFill="1"/>
    <xf numFmtId="0" fontId="4" fillId="0" borderId="0" xfId="0" applyFont="1" applyFill="1"/>
    <xf numFmtId="0" fontId="0" fillId="0" borderId="0" xfId="0" applyFont="1" applyAlignment="1">
      <alignment horizontal="center"/>
    </xf>
    <xf numFmtId="0" fontId="5" fillId="0" borderId="0" xfId="0" applyFont="1"/>
    <xf numFmtId="0" fontId="3" fillId="0" borderId="0" xfId="0" applyFont="1"/>
    <xf numFmtId="0" fontId="3" fillId="0" borderId="0" xfId="0" applyFont="1" applyAlignment="1">
      <alignment horizontal="center"/>
    </xf>
    <xf numFmtId="10" fontId="0" fillId="0" borderId="0" xfId="0" applyNumberFormat="1" applyFont="1"/>
    <xf numFmtId="0" fontId="6" fillId="0" borderId="0" xfId="0" applyFont="1" applyAlignment="1">
      <alignment horizontal="lef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11F74-5B69-3C48-9172-214614E9B17B}">
  <dimension ref="A1:V82"/>
  <sheetViews>
    <sheetView tabSelected="1" zoomScale="86" zoomScaleNormal="86" workbookViewId="0">
      <selection activeCell="D3" sqref="D3:I3"/>
    </sheetView>
  </sheetViews>
  <sheetFormatPr baseColWidth="10" defaultRowHeight="16" x14ac:dyDescent="0.2"/>
  <cols>
    <col min="1" max="1" width="6.5" style="2" bestFit="1" customWidth="1"/>
    <col min="2" max="3" width="9.1640625" style="2" bestFit="1" customWidth="1"/>
    <col min="4" max="4" width="12.1640625" style="2" bestFit="1" customWidth="1"/>
    <col min="5" max="5" width="10.6640625" style="2" customWidth="1"/>
    <col min="6" max="6" width="20.6640625" style="2" bestFit="1" customWidth="1"/>
    <col min="7" max="8" width="12.6640625" style="2" customWidth="1"/>
    <col min="9" max="10" width="16.6640625" style="2" customWidth="1"/>
    <col min="11" max="11" width="46.33203125" style="2" bestFit="1" customWidth="1"/>
    <col min="12" max="13" width="14.1640625" style="2" customWidth="1"/>
    <col min="14" max="14" width="10.83203125" style="2"/>
    <col min="15" max="15" width="35.5" style="2" customWidth="1"/>
    <col min="16" max="16" width="5.6640625" style="2" bestFit="1" customWidth="1"/>
    <col min="17" max="17" width="10.33203125" style="2" bestFit="1" customWidth="1"/>
    <col min="18" max="18" width="12.1640625" style="2" bestFit="1" customWidth="1"/>
    <col min="19" max="19" width="13" style="2" bestFit="1" customWidth="1"/>
    <col min="20" max="16384" width="10.83203125" style="2"/>
  </cols>
  <sheetData>
    <row r="1" spans="1:19" x14ac:dyDescent="0.2">
      <c r="A1" s="1" t="s">
        <v>120</v>
      </c>
      <c r="D1" s="1" t="s">
        <v>115</v>
      </c>
    </row>
    <row r="3" spans="1:19" ht="134" customHeight="1" x14ac:dyDescent="0.2">
      <c r="A3" s="14"/>
      <c r="B3" s="14"/>
      <c r="C3" s="14"/>
      <c r="D3" s="18" t="s">
        <v>119</v>
      </c>
      <c r="E3" s="18"/>
      <c r="F3" s="18"/>
      <c r="G3" s="18"/>
      <c r="H3" s="18"/>
      <c r="I3" s="18"/>
      <c r="J3" s="15"/>
      <c r="K3" s="15"/>
      <c r="L3" s="16"/>
      <c r="M3" s="15"/>
      <c r="N3" s="15"/>
      <c r="O3" s="15"/>
      <c r="P3" s="15"/>
      <c r="Q3" s="15"/>
    </row>
    <row r="6" spans="1:19" x14ac:dyDescent="0.2">
      <c r="A6" s="1" t="s">
        <v>0</v>
      </c>
      <c r="B6" s="1" t="s">
        <v>1</v>
      </c>
      <c r="C6" s="1" t="s">
        <v>2</v>
      </c>
      <c r="D6" s="1" t="s">
        <v>3</v>
      </c>
      <c r="E6" s="1" t="s">
        <v>73</v>
      </c>
      <c r="F6" s="1" t="s">
        <v>4</v>
      </c>
      <c r="G6" s="1" t="s">
        <v>5</v>
      </c>
      <c r="H6" s="1" t="s">
        <v>6</v>
      </c>
      <c r="I6" s="1" t="s">
        <v>7</v>
      </c>
      <c r="J6" s="1" t="s">
        <v>8</v>
      </c>
      <c r="K6" s="1" t="s">
        <v>9</v>
      </c>
      <c r="O6" s="7"/>
      <c r="P6" s="1" t="s">
        <v>10</v>
      </c>
      <c r="Q6" s="1" t="s">
        <v>11</v>
      </c>
      <c r="R6" s="1"/>
      <c r="S6" s="1"/>
    </row>
    <row r="7" spans="1:19" x14ac:dyDescent="0.2">
      <c r="A7" t="s">
        <v>12</v>
      </c>
      <c r="B7">
        <v>4156562</v>
      </c>
      <c r="C7">
        <v>4156718</v>
      </c>
      <c r="D7" t="s">
        <v>13</v>
      </c>
      <c r="E7" s="2">
        <f>C7-B7</f>
        <v>156</v>
      </c>
      <c r="F7" s="6" t="s">
        <v>86</v>
      </c>
      <c r="G7" s="5" t="s">
        <v>14</v>
      </c>
      <c r="H7" s="5" t="s">
        <v>14</v>
      </c>
      <c r="I7" s="5" t="s">
        <v>31</v>
      </c>
      <c r="J7" s="5" t="s">
        <v>100</v>
      </c>
      <c r="K7" s="5"/>
      <c r="L7" s="4" t="s">
        <v>116</v>
      </c>
      <c r="M7" s="1" t="s">
        <v>18</v>
      </c>
      <c r="O7" s="9" t="s">
        <v>105</v>
      </c>
      <c r="P7">
        <f>COUNTIF(J7:J56, "tp*")</f>
        <v>45</v>
      </c>
      <c r="Q7" s="3">
        <f>P7/COUNTA($B$7:$B$56)</f>
        <v>0.9</v>
      </c>
      <c r="R7" s="1"/>
    </row>
    <row r="8" spans="1:19" x14ac:dyDescent="0.2">
      <c r="A8" t="s">
        <v>12</v>
      </c>
      <c r="B8">
        <v>4184530</v>
      </c>
      <c r="C8">
        <v>4184795</v>
      </c>
      <c r="D8" t="s">
        <v>13</v>
      </c>
      <c r="E8" s="2">
        <f>C8-B8</f>
        <v>265</v>
      </c>
      <c r="F8" s="6" t="s">
        <v>16</v>
      </c>
      <c r="G8" s="5" t="s">
        <v>14</v>
      </c>
      <c r="H8" s="5" t="s">
        <v>14</v>
      </c>
      <c r="I8" s="5" t="s">
        <v>17</v>
      </c>
      <c r="J8" s="5" t="s">
        <v>100</v>
      </c>
      <c r="K8" s="5"/>
      <c r="L8" s="7" t="s">
        <v>61</v>
      </c>
      <c r="M8" t="s">
        <v>104</v>
      </c>
      <c r="O8" s="9" t="s">
        <v>106</v>
      </c>
      <c r="P8">
        <f>COUNTIF(J7:J56, "fp*")</f>
        <v>2</v>
      </c>
      <c r="Q8" s="3">
        <f>P8/COUNTA($B$7:$B$56)</f>
        <v>0.04</v>
      </c>
    </row>
    <row r="9" spans="1:19" x14ac:dyDescent="0.2">
      <c r="A9" s="2" t="s">
        <v>12</v>
      </c>
      <c r="B9" s="2">
        <v>5944553</v>
      </c>
      <c r="C9" s="2">
        <v>5949043</v>
      </c>
      <c r="D9" s="2" t="s">
        <v>19</v>
      </c>
      <c r="E9" s="2">
        <f>C9-B9</f>
        <v>4490</v>
      </c>
      <c r="F9" s="5" t="s">
        <v>20</v>
      </c>
      <c r="G9" s="5" t="s">
        <v>14</v>
      </c>
      <c r="H9" s="5" t="s">
        <v>14</v>
      </c>
      <c r="I9" s="5" t="s">
        <v>22</v>
      </c>
      <c r="J9" s="5" t="s">
        <v>100</v>
      </c>
      <c r="K9" s="5"/>
      <c r="L9" s="7" t="s">
        <v>15</v>
      </c>
      <c r="M9" t="s">
        <v>23</v>
      </c>
      <c r="O9" s="9" t="s">
        <v>103</v>
      </c>
      <c r="P9">
        <f>COUNTIF(J7:J56, "na")</f>
        <v>3</v>
      </c>
      <c r="Q9" s="3">
        <f>P9/COUNTA($B$7:$B$56)</f>
        <v>0.06</v>
      </c>
    </row>
    <row r="10" spans="1:19" x14ac:dyDescent="0.2">
      <c r="A10" s="2" t="s">
        <v>12</v>
      </c>
      <c r="B10" s="2">
        <v>14375477</v>
      </c>
      <c r="C10" s="2">
        <v>20285869</v>
      </c>
      <c r="D10" s="2" t="s">
        <v>26</v>
      </c>
      <c r="E10" s="2">
        <f t="shared" ref="E10:E42" si="0">C10-B10</f>
        <v>5910392</v>
      </c>
      <c r="F10" s="5" t="s">
        <v>27</v>
      </c>
      <c r="G10" s="5" t="s">
        <v>14</v>
      </c>
      <c r="H10" s="5" t="s">
        <v>14</v>
      </c>
      <c r="I10" s="5" t="s">
        <v>28</v>
      </c>
      <c r="J10" s="5" t="s">
        <v>100</v>
      </c>
      <c r="K10" s="5" t="s">
        <v>29</v>
      </c>
      <c r="L10" s="7" t="s">
        <v>24</v>
      </c>
      <c r="M10" t="s">
        <v>25</v>
      </c>
      <c r="O10" s="10" t="s">
        <v>118</v>
      </c>
      <c r="Q10" s="8">
        <f>SUM(Q7:Q9)</f>
        <v>1</v>
      </c>
    </row>
    <row r="11" spans="1:19" x14ac:dyDescent="0.2">
      <c r="A11" t="s">
        <v>12</v>
      </c>
      <c r="B11">
        <v>14585605</v>
      </c>
      <c r="C11">
        <v>14585750</v>
      </c>
      <c r="D11" t="s">
        <v>13</v>
      </c>
      <c r="E11" s="2">
        <f t="shared" si="0"/>
        <v>145</v>
      </c>
      <c r="F11" s="6" t="s">
        <v>87</v>
      </c>
      <c r="G11" s="5" t="s">
        <v>14</v>
      </c>
      <c r="H11" s="5" t="s">
        <v>14</v>
      </c>
      <c r="I11" s="5" t="s">
        <v>17</v>
      </c>
      <c r="J11" s="5" t="s">
        <v>100</v>
      </c>
      <c r="K11" s="5"/>
      <c r="L11" s="7" t="s">
        <v>98</v>
      </c>
      <c r="M11" t="s">
        <v>84</v>
      </c>
    </row>
    <row r="12" spans="1:19" x14ac:dyDescent="0.2">
      <c r="A12" t="s">
        <v>12</v>
      </c>
      <c r="B12">
        <v>14639216</v>
      </c>
      <c r="C12">
        <v>14639361</v>
      </c>
      <c r="D12" t="s">
        <v>13</v>
      </c>
      <c r="E12" s="2">
        <f t="shared" si="0"/>
        <v>145</v>
      </c>
      <c r="F12" s="6" t="s">
        <v>30</v>
      </c>
      <c r="G12" s="5" t="s">
        <v>14</v>
      </c>
      <c r="H12" s="5" t="s">
        <v>14</v>
      </c>
      <c r="I12" s="5" t="s">
        <v>31</v>
      </c>
      <c r="J12" s="5" t="s">
        <v>100</v>
      </c>
      <c r="K12" s="5"/>
      <c r="L12" s="13" t="s">
        <v>109</v>
      </c>
      <c r="M12" s="5" t="s">
        <v>110</v>
      </c>
    </row>
    <row r="13" spans="1:19" x14ac:dyDescent="0.2">
      <c r="A13" t="s">
        <v>12</v>
      </c>
      <c r="B13">
        <v>17167566</v>
      </c>
      <c r="C13">
        <v>17167804</v>
      </c>
      <c r="D13" t="s">
        <v>13</v>
      </c>
      <c r="E13" s="2">
        <f t="shared" si="0"/>
        <v>238</v>
      </c>
      <c r="F13" s="6" t="s">
        <v>32</v>
      </c>
      <c r="G13" s="5" t="s">
        <v>14</v>
      </c>
      <c r="H13" s="5" t="s">
        <v>14</v>
      </c>
      <c r="I13" s="5" t="s">
        <v>17</v>
      </c>
      <c r="J13" s="5" t="s">
        <v>100</v>
      </c>
      <c r="K13" s="5" t="s">
        <v>33</v>
      </c>
      <c r="L13" s="13" t="s">
        <v>111</v>
      </c>
      <c r="M13" s="5" t="s">
        <v>112</v>
      </c>
      <c r="O13" s="9" t="s">
        <v>117</v>
      </c>
      <c r="P13">
        <v>41</v>
      </c>
      <c r="Q13" s="17">
        <v>0.82</v>
      </c>
    </row>
    <row r="14" spans="1:19" x14ac:dyDescent="0.2">
      <c r="A14" t="s">
        <v>12</v>
      </c>
      <c r="B14">
        <v>18041485</v>
      </c>
      <c r="C14">
        <v>18041700</v>
      </c>
      <c r="D14" t="s">
        <v>13</v>
      </c>
      <c r="E14" s="2">
        <f t="shared" si="0"/>
        <v>215</v>
      </c>
      <c r="F14" s="6" t="s">
        <v>88</v>
      </c>
      <c r="G14" s="5" t="s">
        <v>14</v>
      </c>
      <c r="H14" s="5" t="s">
        <v>14</v>
      </c>
      <c r="I14" s="5" t="s">
        <v>17</v>
      </c>
      <c r="J14" s="5" t="s">
        <v>100</v>
      </c>
      <c r="K14" s="6"/>
      <c r="L14" s="13" t="s">
        <v>113</v>
      </c>
      <c r="M14" s="5" t="s">
        <v>114</v>
      </c>
      <c r="O14" s="10" t="s">
        <v>108</v>
      </c>
      <c r="P14">
        <f>COUNTIF(J7:J56, "tpfn*")</f>
        <v>4</v>
      </c>
      <c r="Q14" s="3">
        <f>P14/COUNTA($B$7:$B$56)</f>
        <v>0.08</v>
      </c>
    </row>
    <row r="15" spans="1:19" x14ac:dyDescent="0.2">
      <c r="A15" t="s">
        <v>12</v>
      </c>
      <c r="B15">
        <v>19407760</v>
      </c>
      <c r="C15">
        <v>19407915</v>
      </c>
      <c r="D15" t="s">
        <v>13</v>
      </c>
      <c r="E15" s="2">
        <f t="shared" si="0"/>
        <v>155</v>
      </c>
      <c r="F15" s="6" t="s">
        <v>89</v>
      </c>
      <c r="G15" s="5" t="s">
        <v>14</v>
      </c>
      <c r="H15" s="5" t="s">
        <v>14</v>
      </c>
      <c r="I15" s="5" t="s">
        <v>17</v>
      </c>
      <c r="J15" s="5" t="s">
        <v>100</v>
      </c>
      <c r="K15" s="5"/>
      <c r="L15" s="13" t="s">
        <v>14</v>
      </c>
      <c r="M15" s="10" t="b">
        <v>1</v>
      </c>
      <c r="Q15"/>
    </row>
    <row r="16" spans="1:19" x14ac:dyDescent="0.2">
      <c r="A16" s="2" t="s">
        <v>12</v>
      </c>
      <c r="B16" s="2">
        <v>21301819</v>
      </c>
      <c r="C16" s="2">
        <v>21302103</v>
      </c>
      <c r="D16" s="2" t="s">
        <v>13</v>
      </c>
      <c r="E16" s="2">
        <f t="shared" si="0"/>
        <v>284</v>
      </c>
      <c r="F16" s="5" t="s">
        <v>34</v>
      </c>
      <c r="G16" s="5" t="s">
        <v>14</v>
      </c>
      <c r="H16" s="5" t="s">
        <v>14</v>
      </c>
      <c r="I16" s="5" t="s">
        <v>17</v>
      </c>
      <c r="J16" s="5" t="s">
        <v>100</v>
      </c>
      <c r="K16" s="5"/>
      <c r="L16" s="13" t="s">
        <v>21</v>
      </c>
      <c r="M16" s="10" t="b">
        <v>0</v>
      </c>
      <c r="Q16"/>
    </row>
    <row r="17" spans="1:14" x14ac:dyDescent="0.2">
      <c r="A17" t="s">
        <v>12</v>
      </c>
      <c r="B17">
        <v>21739126</v>
      </c>
      <c r="C17">
        <v>21742059</v>
      </c>
      <c r="D17" t="s">
        <v>19</v>
      </c>
      <c r="E17" s="2">
        <f t="shared" si="0"/>
        <v>2933</v>
      </c>
      <c r="F17" s="6" t="s">
        <v>76</v>
      </c>
      <c r="G17" s="5" t="s">
        <v>14</v>
      </c>
      <c r="H17" s="5" t="s">
        <v>14</v>
      </c>
      <c r="I17" s="5" t="s">
        <v>22</v>
      </c>
      <c r="J17" s="5" t="s">
        <v>100</v>
      </c>
      <c r="K17" s="5" t="s">
        <v>49</v>
      </c>
    </row>
    <row r="18" spans="1:14" x14ac:dyDescent="0.2">
      <c r="A18" t="s">
        <v>12</v>
      </c>
      <c r="B18">
        <v>21739203</v>
      </c>
      <c r="C18">
        <v>21741006</v>
      </c>
      <c r="D18" t="s">
        <v>13</v>
      </c>
      <c r="E18" s="2">
        <f t="shared" si="0"/>
        <v>1803</v>
      </c>
      <c r="F18" s="6" t="s">
        <v>77</v>
      </c>
      <c r="G18" s="5" t="s">
        <v>14</v>
      </c>
      <c r="H18" s="5" t="s">
        <v>21</v>
      </c>
      <c r="I18" s="5" t="s">
        <v>17</v>
      </c>
      <c r="J18" s="5" t="s">
        <v>101</v>
      </c>
      <c r="K18" s="5"/>
    </row>
    <row r="19" spans="1:14" x14ac:dyDescent="0.2">
      <c r="A19" s="2" t="s">
        <v>12</v>
      </c>
      <c r="B19">
        <v>22002821</v>
      </c>
      <c r="C19" s="2">
        <v>22004610</v>
      </c>
      <c r="D19" s="2" t="s">
        <v>19</v>
      </c>
      <c r="E19" s="2">
        <f t="shared" si="0"/>
        <v>1789</v>
      </c>
      <c r="F19" s="6" t="s">
        <v>35</v>
      </c>
      <c r="G19" s="5" t="s">
        <v>50</v>
      </c>
      <c r="H19" s="5" t="s">
        <v>21</v>
      </c>
      <c r="I19" s="5" t="s">
        <v>17</v>
      </c>
      <c r="J19" s="5" t="s">
        <v>107</v>
      </c>
      <c r="K19" s="11" t="s">
        <v>36</v>
      </c>
    </row>
    <row r="20" spans="1:14" x14ac:dyDescent="0.2">
      <c r="A20" s="2" t="s">
        <v>37</v>
      </c>
      <c r="B20" s="2">
        <v>493472</v>
      </c>
      <c r="C20" s="2">
        <v>2742561</v>
      </c>
      <c r="D20" s="2" t="s">
        <v>13</v>
      </c>
      <c r="E20" s="2">
        <f t="shared" si="0"/>
        <v>2249089</v>
      </c>
      <c r="F20" s="5" t="s">
        <v>38</v>
      </c>
      <c r="G20" s="5" t="s">
        <v>21</v>
      </c>
      <c r="H20" s="5" t="s">
        <v>21</v>
      </c>
      <c r="I20" s="5" t="s">
        <v>24</v>
      </c>
      <c r="J20" s="5" t="s">
        <v>102</v>
      </c>
      <c r="K20" s="5" t="s">
        <v>39</v>
      </c>
    </row>
    <row r="21" spans="1:14" x14ac:dyDescent="0.2">
      <c r="A21" t="s">
        <v>37</v>
      </c>
      <c r="B21">
        <v>4946383</v>
      </c>
      <c r="C21">
        <v>5035721</v>
      </c>
      <c r="D21" t="s">
        <v>13</v>
      </c>
      <c r="E21" s="2">
        <f t="shared" si="0"/>
        <v>89338</v>
      </c>
      <c r="F21" s="6" t="s">
        <v>78</v>
      </c>
      <c r="G21" s="12" t="s">
        <v>50</v>
      </c>
      <c r="H21" s="12" t="s">
        <v>50</v>
      </c>
      <c r="I21" s="12" t="s">
        <v>17</v>
      </c>
      <c r="J21" s="5" t="s">
        <v>107</v>
      </c>
      <c r="K21" s="5"/>
    </row>
    <row r="22" spans="1:14" x14ac:dyDescent="0.2">
      <c r="A22" s="2" t="s">
        <v>37</v>
      </c>
      <c r="B22" s="2">
        <v>5039427</v>
      </c>
      <c r="C22" s="2">
        <v>5039810</v>
      </c>
      <c r="D22" s="2" t="s">
        <v>13</v>
      </c>
      <c r="E22" s="2">
        <f t="shared" si="0"/>
        <v>383</v>
      </c>
      <c r="F22" s="5" t="s">
        <v>41</v>
      </c>
      <c r="G22" s="5" t="s">
        <v>14</v>
      </c>
      <c r="H22" s="5" t="s">
        <v>21</v>
      </c>
      <c r="I22" s="5" t="s">
        <v>17</v>
      </c>
      <c r="J22" s="5" t="s">
        <v>101</v>
      </c>
      <c r="K22" s="11" t="s">
        <v>42</v>
      </c>
    </row>
    <row r="23" spans="1:14" x14ac:dyDescent="0.2">
      <c r="A23" t="s">
        <v>37</v>
      </c>
      <c r="B23">
        <v>5376010</v>
      </c>
      <c r="C23">
        <v>5376243</v>
      </c>
      <c r="D23" t="s">
        <v>13</v>
      </c>
      <c r="E23" s="2">
        <f t="shared" si="0"/>
        <v>233</v>
      </c>
      <c r="F23" s="6" t="s">
        <v>79</v>
      </c>
      <c r="G23" s="5" t="s">
        <v>14</v>
      </c>
      <c r="H23" s="5" t="s">
        <v>14</v>
      </c>
      <c r="I23" s="5" t="s">
        <v>17</v>
      </c>
      <c r="J23" s="5" t="s">
        <v>100</v>
      </c>
      <c r="K23" s="5"/>
    </row>
    <row r="24" spans="1:14" x14ac:dyDescent="0.2">
      <c r="A24" s="2" t="s">
        <v>37</v>
      </c>
      <c r="B24" s="2">
        <v>5394949</v>
      </c>
      <c r="C24" s="2">
        <v>777930</v>
      </c>
      <c r="D24" s="2" t="s">
        <v>26</v>
      </c>
      <c r="E24" s="2">
        <f t="shared" si="0"/>
        <v>-4617019</v>
      </c>
      <c r="F24" s="5" t="s">
        <v>43</v>
      </c>
      <c r="G24" s="5" t="s">
        <v>14</v>
      </c>
      <c r="H24" s="5" t="s">
        <v>14</v>
      </c>
      <c r="I24" s="5" t="s">
        <v>31</v>
      </c>
      <c r="J24" s="5" t="s">
        <v>100</v>
      </c>
      <c r="K24" s="5" t="s">
        <v>44</v>
      </c>
    </row>
    <row r="25" spans="1:14" x14ac:dyDescent="0.2">
      <c r="A25" s="2" t="s">
        <v>37</v>
      </c>
      <c r="B25" s="2">
        <v>5720031</v>
      </c>
      <c r="C25" s="2">
        <v>5720408</v>
      </c>
      <c r="D25" s="2" t="s">
        <v>13</v>
      </c>
      <c r="E25" s="2">
        <f t="shared" si="0"/>
        <v>377</v>
      </c>
      <c r="F25" s="5" t="s">
        <v>45</v>
      </c>
      <c r="G25" s="5" t="s">
        <v>14</v>
      </c>
      <c r="H25" s="5" t="s">
        <v>21</v>
      </c>
      <c r="I25" s="5" t="s">
        <v>17</v>
      </c>
      <c r="J25" s="5" t="s">
        <v>101</v>
      </c>
      <c r="K25" s="11" t="s">
        <v>46</v>
      </c>
    </row>
    <row r="26" spans="1:14" x14ac:dyDescent="0.2">
      <c r="A26" t="s">
        <v>37</v>
      </c>
      <c r="B26">
        <v>5739051</v>
      </c>
      <c r="C26">
        <v>5739380</v>
      </c>
      <c r="D26" t="s">
        <v>13</v>
      </c>
      <c r="E26" s="2">
        <f t="shared" si="0"/>
        <v>329</v>
      </c>
      <c r="F26" s="6" t="s">
        <v>47</v>
      </c>
      <c r="G26" s="5" t="s">
        <v>14</v>
      </c>
      <c r="H26" s="5" t="s">
        <v>14</v>
      </c>
      <c r="I26" s="5" t="s">
        <v>17</v>
      </c>
      <c r="J26" s="5" t="s">
        <v>100</v>
      </c>
      <c r="K26" s="5" t="s">
        <v>33</v>
      </c>
    </row>
    <row r="27" spans="1:14" x14ac:dyDescent="0.2">
      <c r="A27" t="s">
        <v>37</v>
      </c>
      <c r="B27">
        <v>10122771</v>
      </c>
      <c r="C27">
        <v>10122951</v>
      </c>
      <c r="D27" t="s">
        <v>13</v>
      </c>
      <c r="E27" s="2">
        <f t="shared" si="0"/>
        <v>180</v>
      </c>
      <c r="F27" s="6" t="s">
        <v>80</v>
      </c>
      <c r="G27" s="5" t="s">
        <v>14</v>
      </c>
      <c r="H27" s="5" t="s">
        <v>14</v>
      </c>
      <c r="I27" s="5" t="s">
        <v>31</v>
      </c>
      <c r="J27" s="5" t="s">
        <v>100</v>
      </c>
      <c r="K27" s="5"/>
    </row>
    <row r="28" spans="1:14" x14ac:dyDescent="0.2">
      <c r="A28" s="2" t="s">
        <v>37</v>
      </c>
      <c r="B28" s="2">
        <v>10129737</v>
      </c>
      <c r="C28" s="2">
        <v>10130083</v>
      </c>
      <c r="D28" s="2" t="s">
        <v>13</v>
      </c>
      <c r="E28" s="2">
        <f t="shared" si="0"/>
        <v>346</v>
      </c>
      <c r="F28" s="5" t="s">
        <v>48</v>
      </c>
      <c r="G28" s="5" t="s">
        <v>14</v>
      </c>
      <c r="H28" s="5" t="s">
        <v>14</v>
      </c>
      <c r="I28" s="5" t="s">
        <v>17</v>
      </c>
      <c r="J28" s="5" t="s">
        <v>100</v>
      </c>
      <c r="K28" s="5"/>
    </row>
    <row r="29" spans="1:14" x14ac:dyDescent="0.2">
      <c r="A29" s="2" t="s">
        <v>37</v>
      </c>
      <c r="B29" s="2">
        <v>22360438</v>
      </c>
      <c r="C29" s="2">
        <v>22360810</v>
      </c>
      <c r="D29" s="2" t="s">
        <v>13</v>
      </c>
      <c r="E29" s="2">
        <f t="shared" si="0"/>
        <v>372</v>
      </c>
      <c r="F29" s="5" t="s">
        <v>51</v>
      </c>
      <c r="G29" s="5" t="s">
        <v>14</v>
      </c>
      <c r="H29" s="5" t="s">
        <v>14</v>
      </c>
      <c r="I29" s="5" t="s">
        <v>17</v>
      </c>
      <c r="J29" s="5" t="s">
        <v>100</v>
      </c>
      <c r="K29" s="5" t="s">
        <v>33</v>
      </c>
    </row>
    <row r="30" spans="1:14" x14ac:dyDescent="0.2">
      <c r="A30" t="s">
        <v>37</v>
      </c>
      <c r="B30">
        <v>23254084</v>
      </c>
      <c r="C30">
        <v>23254259</v>
      </c>
      <c r="D30" t="s">
        <v>13</v>
      </c>
      <c r="E30" s="2">
        <f t="shared" si="0"/>
        <v>175</v>
      </c>
      <c r="F30" s="6" t="s">
        <v>90</v>
      </c>
      <c r="G30" s="5" t="s">
        <v>14</v>
      </c>
      <c r="H30" s="5" t="s">
        <v>14</v>
      </c>
      <c r="I30" s="5" t="s">
        <v>28</v>
      </c>
      <c r="J30" s="5" t="s">
        <v>100</v>
      </c>
      <c r="K30" s="5"/>
    </row>
    <row r="31" spans="1:14" x14ac:dyDescent="0.2">
      <c r="A31" s="2" t="s">
        <v>52</v>
      </c>
      <c r="B31" s="2">
        <v>3475123</v>
      </c>
      <c r="C31" s="2">
        <v>3475515</v>
      </c>
      <c r="D31" s="2" t="s">
        <v>13</v>
      </c>
      <c r="E31" s="2">
        <f t="shared" si="0"/>
        <v>392</v>
      </c>
      <c r="F31" s="5" t="s">
        <v>53</v>
      </c>
      <c r="G31" s="5" t="s">
        <v>14</v>
      </c>
      <c r="H31" s="5" t="s">
        <v>14</v>
      </c>
      <c r="I31" s="5" t="s">
        <v>17</v>
      </c>
      <c r="J31" s="5" t="s">
        <v>100</v>
      </c>
      <c r="K31" s="5" t="s">
        <v>33</v>
      </c>
    </row>
    <row r="32" spans="1:14" x14ac:dyDescent="0.2">
      <c r="A32" t="s">
        <v>52</v>
      </c>
      <c r="B32">
        <v>5088263</v>
      </c>
      <c r="C32">
        <v>5088896</v>
      </c>
      <c r="D32" t="s">
        <v>13</v>
      </c>
      <c r="E32" s="2">
        <f t="shared" si="0"/>
        <v>633</v>
      </c>
      <c r="F32" s="6" t="s">
        <v>91</v>
      </c>
      <c r="G32" s="5" t="s">
        <v>14</v>
      </c>
      <c r="H32" s="5" t="s">
        <v>14</v>
      </c>
      <c r="I32" s="5" t="s">
        <v>17</v>
      </c>
      <c r="J32" s="5" t="s">
        <v>100</v>
      </c>
      <c r="K32" s="5"/>
      <c r="L32"/>
      <c r="M32"/>
      <c r="N32"/>
    </row>
    <row r="33" spans="1:14" x14ac:dyDescent="0.2">
      <c r="A33" t="s">
        <v>52</v>
      </c>
      <c r="B33">
        <v>5537780</v>
      </c>
      <c r="C33">
        <v>5538059</v>
      </c>
      <c r="D33" t="s">
        <v>13</v>
      </c>
      <c r="E33" s="2">
        <f t="shared" si="0"/>
        <v>279</v>
      </c>
      <c r="F33" s="6" t="s">
        <v>54</v>
      </c>
      <c r="G33" s="5" t="s">
        <v>14</v>
      </c>
      <c r="H33" s="5" t="s">
        <v>14</v>
      </c>
      <c r="I33" s="5" t="s">
        <v>17</v>
      </c>
      <c r="J33" s="5" t="s">
        <v>100</v>
      </c>
      <c r="K33" s="5" t="s">
        <v>33</v>
      </c>
    </row>
    <row r="34" spans="1:14" x14ac:dyDescent="0.2">
      <c r="A34" t="s">
        <v>52</v>
      </c>
      <c r="B34">
        <v>6064253</v>
      </c>
      <c r="C34">
        <v>6064650</v>
      </c>
      <c r="D34" t="s">
        <v>13</v>
      </c>
      <c r="E34" s="2">
        <f t="shared" si="0"/>
        <v>397</v>
      </c>
      <c r="F34" s="6" t="s">
        <v>81</v>
      </c>
      <c r="G34" s="5" t="s">
        <v>14</v>
      </c>
      <c r="H34" s="5" t="s">
        <v>14</v>
      </c>
      <c r="I34" s="5" t="s">
        <v>17</v>
      </c>
      <c r="J34" s="5" t="s">
        <v>100</v>
      </c>
      <c r="K34" s="5"/>
    </row>
    <row r="35" spans="1:14" x14ac:dyDescent="0.2">
      <c r="A35" t="s">
        <v>52</v>
      </c>
      <c r="B35">
        <v>8868526</v>
      </c>
      <c r="C35">
        <v>8868671</v>
      </c>
      <c r="D35" t="s">
        <v>13</v>
      </c>
      <c r="E35" s="2">
        <f t="shared" si="0"/>
        <v>145</v>
      </c>
      <c r="F35" s="6" t="s">
        <v>55</v>
      </c>
      <c r="G35" s="5" t="s">
        <v>14</v>
      </c>
      <c r="H35" s="5" t="s">
        <v>14</v>
      </c>
      <c r="I35" s="5" t="s">
        <v>15</v>
      </c>
      <c r="J35" s="5" t="s">
        <v>100</v>
      </c>
      <c r="K35" s="5" t="s">
        <v>49</v>
      </c>
    </row>
    <row r="36" spans="1:14" x14ac:dyDescent="0.2">
      <c r="A36" t="s">
        <v>52</v>
      </c>
      <c r="B36">
        <v>13315974</v>
      </c>
      <c r="C36">
        <v>13316186</v>
      </c>
      <c r="D36" t="s">
        <v>13</v>
      </c>
      <c r="E36" s="2">
        <f t="shared" si="0"/>
        <v>212</v>
      </c>
      <c r="F36" s="6" t="s">
        <v>82</v>
      </c>
      <c r="G36" s="5" t="s">
        <v>14</v>
      </c>
      <c r="H36" s="5" t="s">
        <v>14</v>
      </c>
      <c r="I36" s="5" t="s">
        <v>17</v>
      </c>
      <c r="J36" s="5" t="s">
        <v>100</v>
      </c>
      <c r="K36" s="5"/>
    </row>
    <row r="37" spans="1:14" x14ac:dyDescent="0.2">
      <c r="A37" s="2" t="s">
        <v>52</v>
      </c>
      <c r="B37" s="2">
        <v>14970817</v>
      </c>
      <c r="C37" s="2">
        <v>14971064</v>
      </c>
      <c r="D37" s="2" t="s">
        <v>13</v>
      </c>
      <c r="E37" s="2">
        <f t="shared" si="0"/>
        <v>247</v>
      </c>
      <c r="F37" s="5" t="s">
        <v>56</v>
      </c>
      <c r="G37" s="5" t="s">
        <v>14</v>
      </c>
      <c r="H37" s="5" t="s">
        <v>14</v>
      </c>
      <c r="I37" s="5" t="s">
        <v>17</v>
      </c>
      <c r="J37" s="5" t="s">
        <v>100</v>
      </c>
      <c r="K37" s="5" t="s">
        <v>33</v>
      </c>
    </row>
    <row r="38" spans="1:14" x14ac:dyDescent="0.2">
      <c r="A38" s="2" t="s">
        <v>52</v>
      </c>
      <c r="B38" s="2">
        <v>19683622</v>
      </c>
      <c r="C38" s="2">
        <v>19683758</v>
      </c>
      <c r="D38" s="2" t="s">
        <v>13</v>
      </c>
      <c r="E38" s="2">
        <f t="shared" si="0"/>
        <v>136</v>
      </c>
      <c r="F38" s="5" t="s">
        <v>57</v>
      </c>
      <c r="G38" s="5" t="s">
        <v>14</v>
      </c>
      <c r="H38" s="5" t="s">
        <v>14</v>
      </c>
      <c r="I38" s="5" t="s">
        <v>17</v>
      </c>
      <c r="J38" s="5" t="s">
        <v>100</v>
      </c>
      <c r="K38" s="5"/>
    </row>
    <row r="39" spans="1:14" x14ac:dyDescent="0.2">
      <c r="A39" s="2" t="s">
        <v>52</v>
      </c>
      <c r="B39" s="2">
        <v>22224444</v>
      </c>
      <c r="C39" s="2">
        <v>18538147</v>
      </c>
      <c r="D39" s="2" t="s">
        <v>26</v>
      </c>
      <c r="E39" s="2">
        <f t="shared" si="0"/>
        <v>-3686297</v>
      </c>
      <c r="F39" s="5" t="s">
        <v>58</v>
      </c>
      <c r="G39" s="5" t="s">
        <v>14</v>
      </c>
      <c r="H39" s="5" t="s">
        <v>14</v>
      </c>
      <c r="I39" s="5" t="s">
        <v>17</v>
      </c>
      <c r="J39" s="5" t="s">
        <v>100</v>
      </c>
      <c r="K39" s="5" t="s">
        <v>59</v>
      </c>
    </row>
    <row r="40" spans="1:14" x14ac:dyDescent="0.2">
      <c r="A40" s="2" t="s">
        <v>52</v>
      </c>
      <c r="B40" s="2">
        <v>23109474</v>
      </c>
      <c r="C40" s="2">
        <v>23204276</v>
      </c>
      <c r="D40" s="2" t="s">
        <v>13</v>
      </c>
      <c r="E40" s="2">
        <f t="shared" si="0"/>
        <v>94802</v>
      </c>
      <c r="F40" s="5" t="s">
        <v>60</v>
      </c>
      <c r="G40" s="5" t="s">
        <v>50</v>
      </c>
      <c r="H40" s="5" t="s">
        <v>50</v>
      </c>
      <c r="I40" s="5" t="s">
        <v>61</v>
      </c>
      <c r="J40" s="5" t="s">
        <v>107</v>
      </c>
      <c r="K40" s="5" t="s">
        <v>62</v>
      </c>
    </row>
    <row r="41" spans="1:14" x14ac:dyDescent="0.2">
      <c r="A41" t="s">
        <v>52</v>
      </c>
      <c r="B41">
        <v>23317079</v>
      </c>
      <c r="C41">
        <v>23344404</v>
      </c>
      <c r="D41" t="s">
        <v>74</v>
      </c>
      <c r="E41" s="2">
        <f t="shared" si="0"/>
        <v>27325</v>
      </c>
      <c r="F41" s="6" t="s">
        <v>75</v>
      </c>
      <c r="G41" s="5" t="s">
        <v>14</v>
      </c>
      <c r="H41" s="5" t="s">
        <v>14</v>
      </c>
      <c r="I41" s="5" t="s">
        <v>17</v>
      </c>
      <c r="J41" s="5" t="s">
        <v>100</v>
      </c>
      <c r="K41" s="5" t="s">
        <v>59</v>
      </c>
    </row>
    <row r="42" spans="1:14" s="5" customFormat="1" x14ac:dyDescent="0.2">
      <c r="A42" s="5" t="s">
        <v>63</v>
      </c>
      <c r="B42" s="5">
        <v>3774544</v>
      </c>
      <c r="C42" s="5">
        <v>22494692</v>
      </c>
      <c r="D42" s="5" t="s">
        <v>26</v>
      </c>
      <c r="E42" s="5">
        <f t="shared" si="0"/>
        <v>18720148</v>
      </c>
      <c r="F42" s="5" t="s">
        <v>64</v>
      </c>
      <c r="G42" s="5" t="s">
        <v>21</v>
      </c>
      <c r="H42" s="5" t="s">
        <v>21</v>
      </c>
      <c r="I42" s="5" t="s">
        <v>24</v>
      </c>
      <c r="J42" s="5" t="s">
        <v>102</v>
      </c>
      <c r="K42" s="5" t="s">
        <v>39</v>
      </c>
    </row>
    <row r="43" spans="1:14" x14ac:dyDescent="0.2">
      <c r="A43" s="2" t="s">
        <v>63</v>
      </c>
      <c r="B43" s="2">
        <v>9398068</v>
      </c>
      <c r="C43" s="2">
        <v>9400091</v>
      </c>
      <c r="D43" s="2" t="s">
        <v>19</v>
      </c>
      <c r="E43" s="2">
        <f t="shared" ref="E43:E56" si="1">C43-B43</f>
        <v>2023</v>
      </c>
      <c r="F43" s="5" t="s">
        <v>65</v>
      </c>
      <c r="G43" s="5" t="s">
        <v>14</v>
      </c>
      <c r="H43" s="5" t="s">
        <v>14</v>
      </c>
      <c r="I43" s="5" t="s">
        <v>22</v>
      </c>
      <c r="J43" s="5" t="s">
        <v>100</v>
      </c>
      <c r="K43" s="5" t="s">
        <v>49</v>
      </c>
    </row>
    <row r="44" spans="1:14" x14ac:dyDescent="0.2">
      <c r="A44" t="s">
        <v>63</v>
      </c>
      <c r="B44">
        <v>19140321</v>
      </c>
      <c r="C44">
        <v>19140712</v>
      </c>
      <c r="D44" t="s">
        <v>13</v>
      </c>
      <c r="E44" s="2">
        <f t="shared" si="1"/>
        <v>391</v>
      </c>
      <c r="F44" s="6" t="s">
        <v>92</v>
      </c>
      <c r="G44" s="5" t="s">
        <v>14</v>
      </c>
      <c r="H44" s="5" t="s">
        <v>14</v>
      </c>
      <c r="I44" s="5" t="s">
        <v>17</v>
      </c>
      <c r="J44" s="5" t="s">
        <v>100</v>
      </c>
      <c r="K44" s="5"/>
    </row>
    <row r="45" spans="1:14" x14ac:dyDescent="0.2">
      <c r="A45" t="s">
        <v>63</v>
      </c>
      <c r="B45">
        <v>20860882</v>
      </c>
      <c r="C45">
        <v>20860996</v>
      </c>
      <c r="D45" t="s">
        <v>13</v>
      </c>
      <c r="E45" s="2">
        <f t="shared" si="1"/>
        <v>114</v>
      </c>
      <c r="F45" s="6" t="s">
        <v>93</v>
      </c>
      <c r="G45" s="5" t="s">
        <v>14</v>
      </c>
      <c r="H45" s="5" t="s">
        <v>14</v>
      </c>
      <c r="I45" s="5" t="s">
        <v>17</v>
      </c>
      <c r="J45" s="5" t="s">
        <v>100</v>
      </c>
      <c r="K45" s="5"/>
    </row>
    <row r="46" spans="1:14" x14ac:dyDescent="0.2">
      <c r="A46" t="s">
        <v>63</v>
      </c>
      <c r="B46">
        <v>22108409</v>
      </c>
      <c r="C46">
        <v>22108585</v>
      </c>
      <c r="D46" t="s">
        <v>13</v>
      </c>
      <c r="E46" s="2">
        <f t="shared" si="1"/>
        <v>176</v>
      </c>
      <c r="F46" s="6" t="s">
        <v>83</v>
      </c>
      <c r="G46" s="5" t="s">
        <v>14</v>
      </c>
      <c r="H46" s="5" t="s">
        <v>14</v>
      </c>
      <c r="I46" s="5" t="s">
        <v>17</v>
      </c>
      <c r="J46" s="5" t="s">
        <v>100</v>
      </c>
      <c r="K46" s="5"/>
    </row>
    <row r="47" spans="1:14" x14ac:dyDescent="0.2">
      <c r="A47" s="2" t="s">
        <v>63</v>
      </c>
      <c r="B47" s="2">
        <v>24594689</v>
      </c>
      <c r="C47" s="2">
        <v>24594875</v>
      </c>
      <c r="D47" s="2" t="s">
        <v>13</v>
      </c>
      <c r="E47" s="2">
        <f t="shared" si="1"/>
        <v>186</v>
      </c>
      <c r="F47" s="5" t="s">
        <v>66</v>
      </c>
      <c r="G47" s="5" t="s">
        <v>14</v>
      </c>
      <c r="H47" s="5" t="s">
        <v>14</v>
      </c>
      <c r="I47" s="5" t="s">
        <v>67</v>
      </c>
      <c r="J47" s="5" t="s">
        <v>100</v>
      </c>
      <c r="K47" s="5" t="s">
        <v>33</v>
      </c>
    </row>
    <row r="48" spans="1:14" x14ac:dyDescent="0.2">
      <c r="A48" t="s">
        <v>63</v>
      </c>
      <c r="B48">
        <v>28975988</v>
      </c>
      <c r="C48">
        <v>28976490</v>
      </c>
      <c r="D48" t="s">
        <v>13</v>
      </c>
      <c r="E48" s="2">
        <f t="shared" si="1"/>
        <v>502</v>
      </c>
      <c r="F48" s="6" t="s">
        <v>94</v>
      </c>
      <c r="G48" s="5" t="s">
        <v>14</v>
      </c>
      <c r="H48" s="5" t="s">
        <v>14</v>
      </c>
      <c r="I48" s="5" t="s">
        <v>17</v>
      </c>
      <c r="J48" s="5" t="s">
        <v>100</v>
      </c>
      <c r="K48" s="5"/>
      <c r="M48"/>
      <c r="N48"/>
    </row>
    <row r="49" spans="1:14" x14ac:dyDescent="0.2">
      <c r="A49" t="s">
        <v>63</v>
      </c>
      <c r="B49">
        <v>31258491</v>
      </c>
      <c r="C49">
        <v>31258727</v>
      </c>
      <c r="D49" t="s">
        <v>13</v>
      </c>
      <c r="E49" s="2">
        <f t="shared" si="1"/>
        <v>236</v>
      </c>
      <c r="F49" s="6" t="s">
        <v>95</v>
      </c>
      <c r="G49" s="5" t="s">
        <v>14</v>
      </c>
      <c r="H49" s="5" t="s">
        <v>14</v>
      </c>
      <c r="I49" s="5" t="s">
        <v>17</v>
      </c>
      <c r="J49" s="5" t="s">
        <v>100</v>
      </c>
      <c r="K49" s="5"/>
      <c r="M49"/>
      <c r="N49"/>
    </row>
    <row r="50" spans="1:14" x14ac:dyDescent="0.2">
      <c r="A50" s="6" t="s">
        <v>68</v>
      </c>
      <c r="B50" s="6">
        <v>3354577</v>
      </c>
      <c r="C50" s="6">
        <v>3355144</v>
      </c>
      <c r="D50" s="6" t="s">
        <v>19</v>
      </c>
      <c r="E50" s="5">
        <f t="shared" si="1"/>
        <v>567</v>
      </c>
      <c r="F50" s="6" t="s">
        <v>96</v>
      </c>
      <c r="G50" s="5" t="s">
        <v>14</v>
      </c>
      <c r="H50" s="5" t="s">
        <v>14</v>
      </c>
      <c r="I50" s="5" t="s">
        <v>17</v>
      </c>
      <c r="J50" s="5" t="s">
        <v>100</v>
      </c>
      <c r="K50" s="5" t="s">
        <v>49</v>
      </c>
      <c r="M50"/>
      <c r="N50"/>
    </row>
    <row r="51" spans="1:14" x14ac:dyDescent="0.2">
      <c r="A51" t="s">
        <v>68</v>
      </c>
      <c r="B51">
        <v>8294382</v>
      </c>
      <c r="C51">
        <v>8295489</v>
      </c>
      <c r="D51" t="s">
        <v>13</v>
      </c>
      <c r="E51" s="2">
        <f t="shared" si="1"/>
        <v>1107</v>
      </c>
      <c r="F51" s="6" t="s">
        <v>85</v>
      </c>
      <c r="G51" s="5" t="s">
        <v>14</v>
      </c>
      <c r="H51" s="5" t="s">
        <v>14</v>
      </c>
      <c r="I51" s="5" t="s">
        <v>98</v>
      </c>
      <c r="J51" s="5" t="s">
        <v>100</v>
      </c>
      <c r="K51" s="5" t="s">
        <v>99</v>
      </c>
      <c r="L51"/>
      <c r="M51"/>
      <c r="N51"/>
    </row>
    <row r="52" spans="1:14" x14ac:dyDescent="0.2">
      <c r="A52" s="2" t="s">
        <v>68</v>
      </c>
      <c r="B52" s="2">
        <v>10954981</v>
      </c>
      <c r="C52" s="2">
        <v>17837380</v>
      </c>
      <c r="D52" s="2" t="s">
        <v>26</v>
      </c>
      <c r="E52" s="2">
        <f t="shared" si="1"/>
        <v>6882399</v>
      </c>
      <c r="F52" s="5" t="s">
        <v>69</v>
      </c>
      <c r="G52" s="5" t="s">
        <v>14</v>
      </c>
      <c r="H52" s="5" t="s">
        <v>14</v>
      </c>
      <c r="I52" s="5" t="s">
        <v>24</v>
      </c>
      <c r="J52" s="5" t="s">
        <v>100</v>
      </c>
      <c r="K52" s="5" t="s">
        <v>59</v>
      </c>
    </row>
    <row r="53" spans="1:14" x14ac:dyDescent="0.2">
      <c r="A53" s="2" t="s">
        <v>68</v>
      </c>
      <c r="B53" s="2">
        <v>16874011</v>
      </c>
      <c r="C53" s="2">
        <v>16874117</v>
      </c>
      <c r="D53" s="2" t="s">
        <v>13</v>
      </c>
      <c r="E53" s="2">
        <f t="shared" si="1"/>
        <v>106</v>
      </c>
      <c r="F53" s="5" t="s">
        <v>70</v>
      </c>
      <c r="G53" s="5" t="s">
        <v>14</v>
      </c>
      <c r="H53" s="5" t="s">
        <v>14</v>
      </c>
      <c r="I53" s="5" t="s">
        <v>15</v>
      </c>
      <c r="J53" s="5" t="s">
        <v>100</v>
      </c>
      <c r="K53" s="5"/>
    </row>
    <row r="54" spans="1:14" x14ac:dyDescent="0.2">
      <c r="A54" t="s">
        <v>68</v>
      </c>
      <c r="B54">
        <v>19822883</v>
      </c>
      <c r="C54">
        <v>19822996</v>
      </c>
      <c r="D54" t="s">
        <v>13</v>
      </c>
      <c r="E54" s="2">
        <f t="shared" si="1"/>
        <v>113</v>
      </c>
      <c r="F54" s="6" t="s">
        <v>71</v>
      </c>
      <c r="G54" s="5" t="s">
        <v>14</v>
      </c>
      <c r="H54" s="5" t="s">
        <v>21</v>
      </c>
      <c r="I54" s="5" t="s">
        <v>17</v>
      </c>
      <c r="J54" s="5" t="s">
        <v>101</v>
      </c>
      <c r="K54" s="11" t="s">
        <v>40</v>
      </c>
    </row>
    <row r="55" spans="1:14" x14ac:dyDescent="0.2">
      <c r="A55" t="s">
        <v>68</v>
      </c>
      <c r="B55">
        <v>21044220</v>
      </c>
      <c r="C55">
        <v>21044392</v>
      </c>
      <c r="D55" t="s">
        <v>13</v>
      </c>
      <c r="E55" s="2">
        <f t="shared" si="1"/>
        <v>172</v>
      </c>
      <c r="F55" s="6" t="s">
        <v>97</v>
      </c>
      <c r="G55" s="5" t="s">
        <v>14</v>
      </c>
      <c r="H55" s="5" t="s">
        <v>14</v>
      </c>
      <c r="I55" s="5" t="s">
        <v>17</v>
      </c>
      <c r="J55" s="5" t="s">
        <v>100</v>
      </c>
      <c r="K55" s="5"/>
    </row>
    <row r="56" spans="1:14" x14ac:dyDescent="0.2">
      <c r="A56" s="2" t="s">
        <v>68</v>
      </c>
      <c r="B56" s="2">
        <v>21769356</v>
      </c>
      <c r="C56" s="2">
        <v>21770159</v>
      </c>
      <c r="D56" s="2" t="s">
        <v>13</v>
      </c>
      <c r="E56" s="2">
        <f t="shared" si="1"/>
        <v>803</v>
      </c>
      <c r="F56" s="5" t="s">
        <v>72</v>
      </c>
      <c r="G56" s="5" t="s">
        <v>14</v>
      </c>
      <c r="H56" s="5" t="s">
        <v>14</v>
      </c>
      <c r="I56" s="5" t="s">
        <v>17</v>
      </c>
      <c r="J56" s="5" t="s">
        <v>100</v>
      </c>
      <c r="K56" s="5"/>
    </row>
    <row r="60" spans="1:14" x14ac:dyDescent="0.2">
      <c r="A60"/>
      <c r="B60"/>
      <c r="C60"/>
      <c r="D60"/>
      <c r="F60"/>
      <c r="K60"/>
    </row>
    <row r="62" spans="1:14" x14ac:dyDescent="0.2">
      <c r="A62"/>
      <c r="B62"/>
      <c r="C62"/>
      <c r="D62"/>
      <c r="F62"/>
      <c r="K62" s="5"/>
    </row>
    <row r="63" spans="1:14" x14ac:dyDescent="0.2">
      <c r="A63"/>
      <c r="B63"/>
      <c r="C63"/>
      <c r="D63"/>
      <c r="F63"/>
      <c r="K63"/>
    </row>
    <row r="64" spans="1:14" x14ac:dyDescent="0.2">
      <c r="A64"/>
      <c r="B64"/>
      <c r="C64"/>
      <c r="D64"/>
      <c r="F64" s="6"/>
      <c r="G64" s="5"/>
      <c r="H64" s="5"/>
      <c r="I64" s="5"/>
    </row>
    <row r="65" spans="1:22" x14ac:dyDescent="0.2">
      <c r="A65"/>
      <c r="B65"/>
      <c r="C65"/>
      <c r="D65"/>
      <c r="F65"/>
      <c r="K65"/>
    </row>
    <row r="66" spans="1:22" x14ac:dyDescent="0.2">
      <c r="A66"/>
      <c r="B66"/>
      <c r="C66"/>
      <c r="D66"/>
      <c r="E66"/>
      <c r="F66"/>
      <c r="G66"/>
      <c r="H66"/>
      <c r="I66"/>
      <c r="J66"/>
      <c r="K66"/>
      <c r="L66"/>
    </row>
    <row r="67" spans="1:22" x14ac:dyDescent="0.2">
      <c r="A67"/>
      <c r="B67"/>
      <c r="C67"/>
      <c r="D67"/>
      <c r="E67"/>
      <c r="F67"/>
      <c r="G67"/>
      <c r="H67"/>
      <c r="I67"/>
      <c r="J67"/>
      <c r="K67"/>
      <c r="L67"/>
    </row>
    <row r="68" spans="1:22" x14ac:dyDescent="0.2">
      <c r="A68"/>
      <c r="B68"/>
      <c r="C68"/>
      <c r="D68"/>
      <c r="E68"/>
      <c r="F68"/>
      <c r="G68"/>
      <c r="H68"/>
      <c r="I68"/>
      <c r="J68"/>
      <c r="K68"/>
    </row>
    <row r="69" spans="1:22" x14ac:dyDescent="0.2">
      <c r="A69"/>
      <c r="B69"/>
      <c r="C69"/>
      <c r="E69"/>
      <c r="F69"/>
      <c r="G69"/>
      <c r="H69"/>
      <c r="I69"/>
      <c r="J69"/>
      <c r="K69"/>
      <c r="L69"/>
      <c r="M69"/>
      <c r="N69"/>
      <c r="O69"/>
      <c r="P69"/>
      <c r="Q69"/>
      <c r="R69"/>
      <c r="S69"/>
      <c r="T69"/>
      <c r="U69"/>
      <c r="V69"/>
    </row>
    <row r="70" spans="1:22" customFormat="1" x14ac:dyDescent="0.2"/>
    <row r="71" spans="1:22" customFormat="1" x14ac:dyDescent="0.2"/>
    <row r="72" spans="1:22" customFormat="1" x14ac:dyDescent="0.2"/>
    <row r="73" spans="1:22" customFormat="1" x14ac:dyDescent="0.2"/>
    <row r="74" spans="1:22" customFormat="1" x14ac:dyDescent="0.2"/>
    <row r="75" spans="1:22" customFormat="1" x14ac:dyDescent="0.2"/>
    <row r="76" spans="1:22" customFormat="1" x14ac:dyDescent="0.2"/>
    <row r="77" spans="1:22" customFormat="1" x14ac:dyDescent="0.2">
      <c r="A77" s="2"/>
      <c r="B77" s="2"/>
      <c r="C77" s="2"/>
      <c r="D77" s="2"/>
      <c r="E77" s="2"/>
      <c r="F77" s="2"/>
      <c r="G77" s="2"/>
      <c r="H77" s="2"/>
      <c r="I77" s="2"/>
      <c r="J77" s="2"/>
      <c r="K77" s="2"/>
    </row>
    <row r="78" spans="1:22" customFormat="1" x14ac:dyDescent="0.2">
      <c r="A78" s="2"/>
      <c r="B78" s="2"/>
      <c r="C78" s="2"/>
      <c r="D78" s="2"/>
      <c r="E78" s="2"/>
      <c r="F78" s="2"/>
      <c r="G78" s="2"/>
      <c r="H78" s="2"/>
      <c r="I78" s="2"/>
      <c r="J78" s="2"/>
      <c r="K78" s="2"/>
    </row>
    <row r="79" spans="1:22" customFormat="1" x14ac:dyDescent="0.2">
      <c r="A79" s="2"/>
      <c r="B79" s="2"/>
      <c r="C79" s="2"/>
      <c r="D79" s="2"/>
      <c r="E79" s="2"/>
      <c r="F79" s="2"/>
      <c r="G79" s="2"/>
      <c r="H79" s="2"/>
      <c r="I79" s="2"/>
      <c r="J79" s="2"/>
      <c r="K79" s="2"/>
    </row>
    <row r="80" spans="1:22" customFormat="1" x14ac:dyDescent="0.2">
      <c r="A80" s="2"/>
      <c r="B80" s="2"/>
      <c r="C80" s="2"/>
      <c r="D80" s="2"/>
      <c r="E80" s="2"/>
      <c r="F80" s="2"/>
      <c r="G80" s="2"/>
      <c r="H80" s="2"/>
      <c r="I80" s="2"/>
      <c r="J80" s="2"/>
      <c r="K80" s="2"/>
    </row>
    <row r="81" spans="1:11" customFormat="1" x14ac:dyDescent="0.2">
      <c r="A81" s="2"/>
      <c r="B81" s="2"/>
      <c r="C81" s="2"/>
      <c r="D81" s="2"/>
      <c r="E81" s="2"/>
      <c r="F81" s="2"/>
      <c r="G81" s="2"/>
      <c r="H81" s="2"/>
      <c r="I81" s="2"/>
      <c r="J81" s="2"/>
      <c r="K81" s="2"/>
    </row>
    <row r="82" spans="1:11" customFormat="1" x14ac:dyDescent="0.2">
      <c r="A82" s="2"/>
      <c r="B82" s="2"/>
      <c r="C82" s="2"/>
      <c r="D82" s="2"/>
      <c r="E82" s="2"/>
      <c r="F82" s="2"/>
      <c r="G82" s="2"/>
      <c r="H82" s="2"/>
      <c r="I82" s="2"/>
      <c r="J82" s="2"/>
      <c r="K82" s="2"/>
    </row>
  </sheetData>
  <sortState ref="A7:K56">
    <sortCondition ref="A7:A56"/>
    <sortCondition ref="B7:B56"/>
  </sortState>
  <mergeCells count="1">
    <mergeCell ref="D3:I3"/>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Riddiford</dc:creator>
  <cp:lastModifiedBy>Allison Bardin</cp:lastModifiedBy>
  <dcterms:created xsi:type="dcterms:W3CDTF">2021-02-18T15:00:35Z</dcterms:created>
  <dcterms:modified xsi:type="dcterms:W3CDTF">2021-06-10T12:51:29Z</dcterms:modified>
</cp:coreProperties>
</file>