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projects\extraction\Paper\GenomeResearch\revision2\"/>
    </mc:Choice>
  </mc:AlternateContent>
  <bookViews>
    <workbookView xWindow="0" yWindow="0" windowWidth="28800" windowHeight="11835"/>
  </bookViews>
  <sheets>
    <sheet name="single-stranded lib prep"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1" l="1"/>
  <c r="I129" i="1" l="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135" i="1"/>
  <c r="I134" i="1"/>
  <c r="I133" i="1"/>
  <c r="I132" i="1"/>
  <c r="I130"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X4" i="1" l="1"/>
  <c r="W4" i="1"/>
  <c r="J6" i="1"/>
  <c r="J10" i="1"/>
  <c r="J14" i="1"/>
  <c r="J18" i="1"/>
  <c r="J22" i="1"/>
  <c r="J26" i="1"/>
  <c r="J30" i="1"/>
  <c r="J34" i="1"/>
  <c r="J38" i="1"/>
  <c r="J42" i="1"/>
  <c r="J46" i="1"/>
  <c r="J50" i="1"/>
  <c r="J54" i="1"/>
  <c r="J58" i="1"/>
  <c r="J62" i="1"/>
  <c r="J66" i="1"/>
  <c r="J70" i="1"/>
  <c r="J74" i="1"/>
  <c r="J78" i="1"/>
  <c r="J82" i="1"/>
  <c r="J86" i="1"/>
  <c r="J90" i="1"/>
  <c r="J94" i="1"/>
  <c r="J98" i="1"/>
  <c r="J102" i="1"/>
  <c r="J106" i="1"/>
  <c r="J110" i="1"/>
  <c r="J114" i="1"/>
  <c r="J7" i="1"/>
  <c r="J9" i="1"/>
  <c r="J11" i="1"/>
  <c r="J13" i="1"/>
  <c r="J15" i="1"/>
  <c r="J17" i="1"/>
  <c r="J19" i="1"/>
  <c r="J21" i="1"/>
  <c r="J23" i="1"/>
  <c r="J25" i="1"/>
  <c r="J27" i="1"/>
  <c r="J29" i="1"/>
  <c r="J31" i="1"/>
  <c r="J33" i="1"/>
  <c r="J35" i="1"/>
  <c r="J37" i="1"/>
  <c r="J39" i="1"/>
  <c r="J41" i="1"/>
  <c r="J43" i="1"/>
  <c r="J45" i="1"/>
  <c r="J47" i="1"/>
  <c r="J49" i="1"/>
  <c r="J51" i="1"/>
  <c r="J53" i="1"/>
  <c r="J55" i="1"/>
  <c r="J57" i="1"/>
  <c r="J59" i="1"/>
  <c r="J61" i="1"/>
  <c r="J63" i="1"/>
  <c r="J65" i="1"/>
  <c r="J67" i="1"/>
  <c r="J69" i="1"/>
  <c r="J71" i="1"/>
  <c r="J73" i="1"/>
  <c r="J75" i="1"/>
  <c r="J77" i="1"/>
  <c r="J79" i="1"/>
  <c r="J81" i="1"/>
  <c r="J83" i="1"/>
  <c r="J85" i="1"/>
  <c r="J87" i="1"/>
  <c r="J89" i="1"/>
  <c r="J91" i="1"/>
  <c r="J93" i="1"/>
  <c r="J95" i="1"/>
  <c r="J97" i="1"/>
  <c r="J99" i="1"/>
  <c r="J101" i="1"/>
  <c r="J103" i="1"/>
  <c r="J105" i="1"/>
  <c r="J107" i="1"/>
  <c r="J109" i="1"/>
  <c r="J111" i="1"/>
  <c r="J113" i="1"/>
  <c r="J115" i="1"/>
  <c r="T8" i="1"/>
  <c r="M128" i="1" l="1"/>
  <c r="M129" i="1"/>
  <c r="M4" i="1"/>
  <c r="M127" i="1"/>
  <c r="M126" i="1"/>
  <c r="M125" i="1"/>
  <c r="M124" i="1"/>
  <c r="M123" i="1"/>
  <c r="M122" i="1"/>
  <c r="M121" i="1"/>
  <c r="M120" i="1"/>
  <c r="M119" i="1"/>
  <c r="M118" i="1"/>
  <c r="M117" i="1"/>
  <c r="M116" i="1"/>
  <c r="M132" i="1" s="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N6" i="1" l="1"/>
  <c r="M133" i="1"/>
  <c r="N44" i="1" s="1"/>
  <c r="M134" i="1"/>
  <c r="N90" i="1" s="1"/>
  <c r="T44" i="1"/>
  <c r="T45" i="1"/>
  <c r="N11" i="1" l="1"/>
  <c r="N53" i="1"/>
  <c r="N74" i="1"/>
  <c r="N69" i="1"/>
  <c r="N58" i="1"/>
  <c r="N77" i="1"/>
  <c r="N61" i="1"/>
  <c r="N45" i="1"/>
  <c r="N82" i="1"/>
  <c r="N66" i="1"/>
  <c r="N50" i="1"/>
  <c r="N81" i="1"/>
  <c r="N73" i="1"/>
  <c r="N65" i="1"/>
  <c r="N57" i="1"/>
  <c r="N49" i="1"/>
  <c r="N78" i="1"/>
  <c r="N70" i="1"/>
  <c r="N62" i="1"/>
  <c r="N54" i="1"/>
  <c r="N46" i="1"/>
  <c r="N35" i="1"/>
  <c r="N94" i="1"/>
  <c r="N19" i="1"/>
  <c r="N110" i="1"/>
  <c r="N43" i="1"/>
  <c r="N27" i="1"/>
  <c r="N102" i="1"/>
  <c r="N86" i="1"/>
  <c r="N39" i="1"/>
  <c r="N31" i="1"/>
  <c r="N23" i="1"/>
  <c r="N15" i="1"/>
  <c r="N7" i="1"/>
  <c r="N40" i="1"/>
  <c r="N36" i="1"/>
  <c r="N32" i="1"/>
  <c r="N28" i="1"/>
  <c r="N24" i="1"/>
  <c r="N20" i="1"/>
  <c r="N16" i="1"/>
  <c r="N12" i="1"/>
  <c r="N8" i="1"/>
  <c r="N114" i="1"/>
  <c r="N106" i="1"/>
  <c r="N98" i="1"/>
  <c r="N4" i="1"/>
  <c r="N41" i="1"/>
  <c r="N37" i="1"/>
  <c r="N33" i="1"/>
  <c r="N29" i="1"/>
  <c r="N25" i="1"/>
  <c r="N21" i="1"/>
  <c r="N17" i="1"/>
  <c r="N13" i="1"/>
  <c r="N9" i="1"/>
  <c r="N5" i="1"/>
  <c r="N42" i="1"/>
  <c r="N38" i="1"/>
  <c r="N34" i="1"/>
  <c r="N30" i="1"/>
  <c r="N26" i="1"/>
  <c r="N22" i="1"/>
  <c r="N18" i="1"/>
  <c r="N14" i="1"/>
  <c r="N10" i="1"/>
  <c r="N83" i="1"/>
  <c r="N79" i="1"/>
  <c r="N75" i="1"/>
  <c r="N71" i="1"/>
  <c r="N67" i="1"/>
  <c r="N63" i="1"/>
  <c r="N59" i="1"/>
  <c r="N55" i="1"/>
  <c r="N51" i="1"/>
  <c r="N47" i="1"/>
  <c r="N80" i="1"/>
  <c r="N76" i="1"/>
  <c r="N72" i="1"/>
  <c r="N68" i="1"/>
  <c r="N64" i="1"/>
  <c r="N60" i="1"/>
  <c r="N56" i="1"/>
  <c r="N52" i="1"/>
  <c r="N48" i="1"/>
  <c r="N115" i="1"/>
  <c r="N111" i="1"/>
  <c r="N107" i="1"/>
  <c r="N103" i="1"/>
  <c r="N99" i="1"/>
  <c r="N95" i="1"/>
  <c r="N91" i="1"/>
  <c r="N87" i="1"/>
  <c r="N113" i="1"/>
  <c r="N109" i="1"/>
  <c r="N105" i="1"/>
  <c r="N101" i="1"/>
  <c r="N97" i="1"/>
  <c r="N93" i="1"/>
  <c r="N89" i="1"/>
  <c r="N85" i="1"/>
  <c r="N84" i="1"/>
  <c r="N112" i="1"/>
  <c r="N108" i="1"/>
  <c r="N104" i="1"/>
  <c r="N100" i="1"/>
  <c r="N96" i="1"/>
  <c r="N92" i="1"/>
  <c r="N88" i="1"/>
  <c r="X6" i="1"/>
  <c r="W128" i="1"/>
  <c r="W124" i="1"/>
  <c r="W120" i="1"/>
  <c r="W116" i="1"/>
  <c r="W112" i="1"/>
  <c r="W108" i="1"/>
  <c r="W104" i="1"/>
  <c r="W100" i="1"/>
  <c r="W96" i="1"/>
  <c r="W92" i="1"/>
  <c r="W88" i="1"/>
  <c r="W84" i="1"/>
  <c r="W80" i="1"/>
  <c r="W76" i="1"/>
  <c r="W72" i="1"/>
  <c r="W68" i="1"/>
  <c r="W8" i="1"/>
  <c r="W6" i="1"/>
  <c r="X5" i="1"/>
  <c r="X7" i="1"/>
  <c r="X8" i="1"/>
  <c r="X10" i="1"/>
  <c r="X11" i="1"/>
  <c r="X12" i="1"/>
  <c r="X13" i="1"/>
  <c r="X14" i="1"/>
  <c r="X15" i="1"/>
  <c r="X16" i="1"/>
  <c r="X17" i="1"/>
  <c r="X18" i="1"/>
  <c r="X19" i="1"/>
  <c r="W20" i="1"/>
  <c r="W21" i="1"/>
  <c r="W22" i="1"/>
  <c r="W23" i="1"/>
  <c r="W24" i="1"/>
  <c r="W25" i="1"/>
  <c r="W26" i="1"/>
  <c r="W27" i="1"/>
  <c r="W28" i="1"/>
  <c r="W29" i="1"/>
  <c r="W30" i="1"/>
  <c r="W31" i="1"/>
  <c r="W32" i="1"/>
  <c r="W33" i="1"/>
  <c r="W34" i="1"/>
  <c r="W35" i="1"/>
  <c r="X36" i="1"/>
  <c r="X37" i="1"/>
  <c r="X38" i="1"/>
  <c r="X39" i="1"/>
  <c r="X40" i="1"/>
  <c r="X41" i="1"/>
  <c r="X42" i="1"/>
  <c r="X43" i="1"/>
  <c r="X46" i="1"/>
  <c r="X47" i="1"/>
  <c r="X48" i="1"/>
  <c r="X49" i="1"/>
  <c r="X50" i="1"/>
  <c r="X51" i="1"/>
  <c r="X52" i="1"/>
  <c r="X53" i="1"/>
  <c r="X54" i="1"/>
  <c r="X55" i="1"/>
  <c r="X56" i="1"/>
  <c r="X57" i="1"/>
  <c r="X58" i="1"/>
  <c r="X59" i="1"/>
  <c r="X60" i="1"/>
  <c r="X61" i="1"/>
  <c r="X62" i="1"/>
  <c r="X63" i="1"/>
  <c r="X64" i="1"/>
  <c r="X65" i="1"/>
  <c r="X66" i="1"/>
  <c r="W67" i="1"/>
  <c r="X68" i="1"/>
  <c r="W69" i="1"/>
  <c r="X70" i="1"/>
  <c r="W71" i="1"/>
  <c r="X72" i="1"/>
  <c r="W73" i="1"/>
  <c r="X74" i="1"/>
  <c r="W75" i="1"/>
  <c r="X76" i="1"/>
  <c r="W77" i="1"/>
  <c r="X78" i="1"/>
  <c r="W79" i="1"/>
  <c r="X80" i="1"/>
  <c r="W81" i="1"/>
  <c r="X82" i="1"/>
  <c r="W83" i="1"/>
  <c r="X84" i="1"/>
  <c r="W85" i="1"/>
  <c r="X86" i="1"/>
  <c r="W87" i="1"/>
  <c r="X88" i="1"/>
  <c r="W89" i="1"/>
  <c r="X90" i="1"/>
  <c r="W91" i="1"/>
  <c r="X92" i="1"/>
  <c r="W93" i="1"/>
  <c r="X94" i="1"/>
  <c r="W95" i="1"/>
  <c r="X96" i="1"/>
  <c r="W97" i="1"/>
  <c r="X98" i="1"/>
  <c r="W99" i="1"/>
  <c r="X100" i="1"/>
  <c r="W101" i="1"/>
  <c r="X102" i="1"/>
  <c r="W103" i="1"/>
  <c r="X104" i="1"/>
  <c r="W105" i="1"/>
  <c r="X106" i="1"/>
  <c r="W107" i="1"/>
  <c r="X108" i="1"/>
  <c r="W109" i="1"/>
  <c r="X110" i="1"/>
  <c r="W111" i="1"/>
  <c r="X112" i="1"/>
  <c r="W113" i="1"/>
  <c r="X114" i="1"/>
  <c r="W115" i="1"/>
  <c r="X116" i="1"/>
  <c r="W117" i="1"/>
  <c r="X118" i="1"/>
  <c r="W119" i="1"/>
  <c r="X120" i="1"/>
  <c r="W121" i="1"/>
  <c r="X122" i="1"/>
  <c r="W123" i="1"/>
  <c r="X124" i="1"/>
  <c r="W125" i="1"/>
  <c r="X126" i="1"/>
  <c r="W127" i="1"/>
  <c r="X128" i="1"/>
  <c r="W129" i="1"/>
  <c r="X45" i="1" l="1"/>
  <c r="W45" i="1"/>
  <c r="W9" i="1"/>
  <c r="X9" i="1"/>
  <c r="W11" i="1"/>
  <c r="W13" i="1"/>
  <c r="W15" i="1"/>
  <c r="W17" i="1"/>
  <c r="W19" i="1"/>
  <c r="W37" i="1"/>
  <c r="W39" i="1"/>
  <c r="W41" i="1"/>
  <c r="W43" i="1"/>
  <c r="W47" i="1"/>
  <c r="W49" i="1"/>
  <c r="W51" i="1"/>
  <c r="W53" i="1"/>
  <c r="W55" i="1"/>
  <c r="W57" i="1"/>
  <c r="W59" i="1"/>
  <c r="W61" i="1"/>
  <c r="W63" i="1"/>
  <c r="W65" i="1"/>
  <c r="X69" i="1"/>
  <c r="X73" i="1"/>
  <c r="X77" i="1"/>
  <c r="X81" i="1"/>
  <c r="X85" i="1"/>
  <c r="X89" i="1"/>
  <c r="X93" i="1"/>
  <c r="X97" i="1"/>
  <c r="X101" i="1"/>
  <c r="X105" i="1"/>
  <c r="X109" i="1"/>
  <c r="X113" i="1"/>
  <c r="X117" i="1"/>
  <c r="X121" i="1"/>
  <c r="X125" i="1"/>
  <c r="X129" i="1"/>
  <c r="W44" i="1"/>
  <c r="X44" i="1"/>
  <c r="W5" i="1"/>
  <c r="W7" i="1"/>
  <c r="W10" i="1"/>
  <c r="W12" i="1"/>
  <c r="W14" i="1"/>
  <c r="W16" i="1"/>
  <c r="W18" i="1"/>
  <c r="W36" i="1"/>
  <c r="W38" i="1"/>
  <c r="W40" i="1"/>
  <c r="W42" i="1"/>
  <c r="W46" i="1"/>
  <c r="W48" i="1"/>
  <c r="W50" i="1"/>
  <c r="W52" i="1"/>
  <c r="W54" i="1"/>
  <c r="W56" i="1"/>
  <c r="W58" i="1"/>
  <c r="W60" i="1"/>
  <c r="W62" i="1"/>
  <c r="W64" i="1"/>
  <c r="W66" i="1"/>
  <c r="W70" i="1"/>
  <c r="W74" i="1"/>
  <c r="W78" i="1"/>
  <c r="W82" i="1"/>
  <c r="W86" i="1"/>
  <c r="W90" i="1"/>
  <c r="W94" i="1"/>
  <c r="W98" i="1"/>
  <c r="W102" i="1"/>
  <c r="W106" i="1"/>
  <c r="W110" i="1"/>
  <c r="W114" i="1"/>
  <c r="W118" i="1"/>
  <c r="W122" i="1"/>
  <c r="W126" i="1"/>
  <c r="X67" i="1"/>
  <c r="X71" i="1"/>
  <c r="X75" i="1"/>
  <c r="X79" i="1"/>
  <c r="X83" i="1"/>
  <c r="X87" i="1"/>
  <c r="X91" i="1"/>
  <c r="X95" i="1"/>
  <c r="X99" i="1"/>
  <c r="X103" i="1"/>
  <c r="X107" i="1"/>
  <c r="X111" i="1"/>
  <c r="X115" i="1"/>
  <c r="X119" i="1"/>
  <c r="X123" i="1"/>
  <c r="X127" i="1"/>
  <c r="T64" i="1"/>
  <c r="T65" i="1"/>
  <c r="T4" i="1" l="1"/>
  <c r="T5" i="1"/>
  <c r="T6" i="1"/>
  <c r="T7" i="1"/>
  <c r="T9" i="1"/>
  <c r="T10" i="1"/>
  <c r="T11" i="1"/>
  <c r="T12" i="1"/>
  <c r="T13" i="1"/>
  <c r="T14" i="1"/>
  <c r="T15" i="1"/>
  <c r="T16" i="1"/>
  <c r="T17" i="1"/>
  <c r="T18" i="1"/>
  <c r="T19" i="1"/>
  <c r="T36" i="1"/>
  <c r="T37" i="1"/>
  <c r="T38" i="1"/>
  <c r="T39" i="1"/>
  <c r="T40" i="1"/>
  <c r="T41" i="1"/>
  <c r="T42" i="1"/>
  <c r="T43" i="1"/>
  <c r="T46" i="1"/>
  <c r="T47" i="1"/>
  <c r="T48" i="1"/>
  <c r="T49" i="1"/>
  <c r="T50" i="1"/>
  <c r="T51" i="1"/>
  <c r="T52" i="1"/>
  <c r="T53" i="1"/>
  <c r="T54" i="1"/>
  <c r="T55" i="1"/>
  <c r="T56" i="1"/>
  <c r="T57" i="1"/>
  <c r="T58" i="1"/>
  <c r="T59" i="1"/>
  <c r="T60" i="1"/>
  <c r="T61" i="1"/>
  <c r="T62" i="1"/>
  <c r="T63"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alcChain>
</file>

<file path=xl/sharedStrings.xml><?xml version="1.0" encoding="utf-8"?>
<sst xmlns="http://schemas.openxmlformats.org/spreadsheetml/2006/main" count="336" uniqueCount="186">
  <si>
    <t>Sample</t>
  </si>
  <si>
    <t>DNA extraction and library preparation</t>
  </si>
  <si>
    <t>5' C to T substitution frequency</t>
  </si>
  <si>
    <t>3' C to T substitution frequency</t>
  </si>
  <si>
    <t>Method A</t>
  </si>
  <si>
    <t>Method B</t>
  </si>
  <si>
    <t>Method C</t>
  </si>
  <si>
    <t>Shotgun sequencing</t>
  </si>
  <si>
    <t>library positive control</t>
  </si>
  <si>
    <t>1: Cave bear (Gamsulzen cave)</t>
  </si>
  <si>
    <t>3: Cave bear (Vindija cave)</t>
  </si>
  <si>
    <t>5: Yak (Denisova cave)</t>
  </si>
  <si>
    <t>6: Bison, permafrost (Yukon)</t>
  </si>
  <si>
    <t>7: Beluga whale, underwater (North Sea)</t>
  </si>
  <si>
    <t>8: extraction blank</t>
  </si>
  <si>
    <t>Buffer Exchange</t>
  </si>
  <si>
    <t>R1406</t>
  </si>
  <si>
    <t>R1407</t>
  </si>
  <si>
    <t>R1408</t>
  </si>
  <si>
    <t>R1409</t>
  </si>
  <si>
    <t>R1410</t>
  </si>
  <si>
    <t>R1411</t>
  </si>
  <si>
    <t>R1412</t>
  </si>
  <si>
    <t>R1413</t>
  </si>
  <si>
    <t>R1414</t>
  </si>
  <si>
    <t>R1415</t>
  </si>
  <si>
    <t>R1416</t>
  </si>
  <si>
    <t>R1417</t>
  </si>
  <si>
    <t>R1418</t>
  </si>
  <si>
    <t>R1419</t>
  </si>
  <si>
    <t>R1420</t>
  </si>
  <si>
    <t>R1421</t>
  </si>
  <si>
    <t>R1422</t>
  </si>
  <si>
    <t>R1423</t>
  </si>
  <si>
    <t>R1424</t>
  </si>
  <si>
    <t>R1425</t>
  </si>
  <si>
    <t>R1430</t>
  </si>
  <si>
    <t>R1431</t>
  </si>
  <si>
    <t>R1432</t>
  </si>
  <si>
    <t>R1433</t>
  </si>
  <si>
    <t>R1434</t>
  </si>
  <si>
    <t>R1435</t>
  </si>
  <si>
    <t>R1436</t>
  </si>
  <si>
    <t>R1437</t>
  </si>
  <si>
    <t>R1438</t>
  </si>
  <si>
    <t>R1439</t>
  </si>
  <si>
    <t>R1440</t>
  </si>
  <si>
    <t>R1441</t>
  </si>
  <si>
    <t>R1442</t>
  </si>
  <si>
    <t>R1443</t>
  </si>
  <si>
    <t>R1444</t>
  </si>
  <si>
    <t>R1445</t>
  </si>
  <si>
    <t>R1446</t>
  </si>
  <si>
    <t>R1447</t>
  </si>
  <si>
    <t>R1448</t>
  </si>
  <si>
    <t>R1449</t>
  </si>
  <si>
    <t>R1454</t>
  </si>
  <si>
    <t>R1455</t>
  </si>
  <si>
    <t>R1456</t>
  </si>
  <si>
    <t>R1457</t>
  </si>
  <si>
    <t>R1458</t>
  </si>
  <si>
    <t>R1459</t>
  </si>
  <si>
    <t>R1460</t>
  </si>
  <si>
    <t>R1461</t>
  </si>
  <si>
    <t>R1462</t>
  </si>
  <si>
    <t>R1463</t>
  </si>
  <si>
    <t>R1464</t>
  </si>
  <si>
    <t>R1465</t>
  </si>
  <si>
    <t>R1466</t>
  </si>
  <si>
    <t>R1467</t>
  </si>
  <si>
    <t>R1468</t>
  </si>
  <si>
    <t>R1469</t>
  </si>
  <si>
    <t>R1470</t>
  </si>
  <si>
    <t>R1471</t>
  </si>
  <si>
    <t>R1472</t>
  </si>
  <si>
    <t>R1473</t>
  </si>
  <si>
    <t>R1478</t>
  </si>
  <si>
    <t>R1479</t>
  </si>
  <si>
    <t>R1480</t>
  </si>
  <si>
    <t>R1481</t>
  </si>
  <si>
    <t>R1482</t>
  </si>
  <si>
    <t>R1483</t>
  </si>
  <si>
    <t>R1484</t>
  </si>
  <si>
    <t>R1485</t>
  </si>
  <si>
    <t>R1486</t>
  </si>
  <si>
    <t>R1487</t>
  </si>
  <si>
    <t>R1488</t>
  </si>
  <si>
    <t>R1489</t>
  </si>
  <si>
    <t>R1490</t>
  </si>
  <si>
    <t>R1491</t>
  </si>
  <si>
    <t>R1492</t>
  </si>
  <si>
    <t>R1493</t>
  </si>
  <si>
    <t>R1494</t>
  </si>
  <si>
    <t>R1495</t>
  </si>
  <si>
    <t>R1496</t>
  </si>
  <si>
    <t>R1497</t>
  </si>
  <si>
    <t>R9002</t>
  </si>
  <si>
    <t>R9003</t>
  </si>
  <si>
    <t>R9004</t>
  </si>
  <si>
    <t>R9005</t>
  </si>
  <si>
    <t>R9006</t>
  </si>
  <si>
    <t>R9007</t>
  </si>
  <si>
    <t>R9008</t>
  </si>
  <si>
    <t>R9009</t>
  </si>
  <si>
    <t>R9010</t>
  </si>
  <si>
    <t>R9011</t>
  </si>
  <si>
    <t>R9012</t>
  </si>
  <si>
    <t>R9013</t>
  </si>
  <si>
    <t>R9014</t>
  </si>
  <si>
    <t>R9015</t>
  </si>
  <si>
    <t>R9016</t>
  </si>
  <si>
    <t>R9017</t>
  </si>
  <si>
    <t>R9018</t>
  </si>
  <si>
    <t>R9019</t>
  </si>
  <si>
    <t>R9020</t>
  </si>
  <si>
    <t>R9021</t>
  </si>
  <si>
    <t>R9024</t>
  </si>
  <si>
    <t>R9025</t>
  </si>
  <si>
    <t>R9026</t>
  </si>
  <si>
    <t>R9027</t>
  </si>
  <si>
    <t>R9028</t>
  </si>
  <si>
    <t>R9029</t>
  </si>
  <si>
    <t>R9030</t>
  </si>
  <si>
    <t>R9031</t>
  </si>
  <si>
    <t>R9032</t>
  </si>
  <si>
    <t>R9033</t>
  </si>
  <si>
    <t>R9034</t>
  </si>
  <si>
    <t>R9035</t>
  </si>
  <si>
    <t>R1498</t>
  </si>
  <si>
    <t>R1499</t>
  </si>
  <si>
    <t>R1474</t>
  </si>
  <si>
    <t>R1475</t>
  </si>
  <si>
    <t>R1450</t>
  </si>
  <si>
    <t>R1451</t>
  </si>
  <si>
    <t>R1426</t>
  </si>
  <si>
    <t>R1427</t>
  </si>
  <si>
    <t>R1428</t>
  </si>
  <si>
    <t>R1452</t>
  </si>
  <si>
    <t>R1476</t>
  </si>
  <si>
    <t>R1500</t>
  </si>
  <si>
    <t>R9022</t>
  </si>
  <si>
    <t>R9036</t>
  </si>
  <si>
    <t>R9037</t>
  </si>
  <si>
    <t>R9023</t>
  </si>
  <si>
    <t>R9001</t>
  </si>
  <si>
    <t>R1477</t>
  </si>
  <si>
    <t>R1453</t>
  </si>
  <si>
    <t>R1429</t>
  </si>
  <si>
    <t>Extraction method</t>
  </si>
  <si>
    <t>ursMar0</t>
  </si>
  <si>
    <t>bosTau6</t>
  </si>
  <si>
    <t>turTru1.75</t>
  </si>
  <si>
    <t>Reference genome</t>
  </si>
  <si>
    <t>Sequences</t>
  </si>
  <si>
    <t>Overlap-merged sequences</t>
  </si>
  <si>
    <t>Overlap-merged sequences ≥35bp</t>
  </si>
  <si>
    <t>Average  length of all sequences</t>
  </si>
  <si>
    <t>Total sequence content in library</t>
  </si>
  <si>
    <t>Informative sequence content in library</t>
  </si>
  <si>
    <t>Fraction of extraction control fragments recovered</t>
  </si>
  <si>
    <t>Volume of extract used for library preparation[µl]</t>
  </si>
  <si>
    <t xml:space="preserve">Library ID </t>
  </si>
  <si>
    <t>Aligned sequences ≥35bp</t>
  </si>
  <si>
    <t>Percentage of sequences aligned (≥35bp)</t>
  </si>
  <si>
    <t>Average length of aligned sequences ≥35bp</t>
  </si>
  <si>
    <t>4: Brown bear tooth (Denisova cave)</t>
  </si>
  <si>
    <t>Average № spike-in molecules in library</t>
  </si>
  <si>
    <t>hg19</t>
  </si>
  <si>
    <t>failed</t>
  </si>
  <si>
    <t>Table S3: Summary of sequencing results obtained from single-stranded library prepartion.</t>
  </si>
  <si>
    <t>qPCR replicate spike-in 1</t>
  </si>
  <si>
    <t>qPCR replicate spike-in 2</t>
  </si>
  <si>
    <t>Average №  molecules in library</t>
  </si>
  <si>
    <t>qPCR replicate 1</t>
  </si>
  <si>
    <t>qPCR replicate 2</t>
  </si>
  <si>
    <t>Conversion rate of oligonucleotide spike-in †</t>
  </si>
  <si>
    <t>‡ Sample 2 was omitted from all analyses involving aligned sequences due to the small number of aligned sequences.</t>
  </si>
  <si>
    <t>2: Cave bear (Sima de los Huesos cave) ‡</t>
  </si>
  <si>
    <t>Recovery rate (output/ input)</t>
  </si>
  <si>
    <t>library blank</t>
  </si>
  <si>
    <t>λ (all sequences)</t>
  </si>
  <si>
    <t>λ (aligned sequences ≥35)</t>
  </si>
  <si>
    <t>Experiment set *</t>
  </si>
  <si>
    <t>* Libraries were measured on qPCR plates according to experiment sets. Not all libraries could be measured in replicates because of space restrictions on the qPCR plates. All library positive controls were measured together on a separate qPCR plate to allow direct comparison of library preparation efficiencies across experiments.</t>
  </si>
  <si>
    <t>† To calculaute the libray preparation efficiency based on the oligonucleotide spike-in, the № of spike-in molecules in a sample library was compared to the average in the blank libraries of the corresponding experiment set.</t>
  </si>
  <si>
    <t>Average № spike-in molecules in blanks per experiment set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</si>
</sst>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6" x14ac:knownFonts="1">
    <font>
      <sz val="11"/>
      <color theme="1"/>
      <name val="Calibri"/>
      <family val="2"/>
      <scheme val="minor"/>
    </font>
    <font>
      <b/>
      <sz val="11"/>
      <color theme="1"/>
      <name val="Calibri"/>
      <family val="2"/>
      <scheme val="minor"/>
    </font>
    <font>
      <sz val="11"/>
      <name val="Calibri"/>
      <family val="2"/>
      <scheme val="minor"/>
    </font>
    <font>
      <b/>
      <sz val="11"/>
      <color theme="1"/>
      <name val="Calibri"/>
      <family val="2"/>
    </font>
    <font>
      <sz val="11"/>
      <color rgb="FFFF0000"/>
      <name val="Calibri"/>
      <family val="2"/>
      <scheme val="minor"/>
    </font>
    <font>
      <b/>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s>
  <borders count="14">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216">
    <xf numFmtId="0" fontId="0" fillId="0" borderId="0" xfId="0"/>
    <xf numFmtId="0" fontId="0" fillId="0" borderId="0" xfId="0" applyAlignment="1">
      <alignment horizontal="center" vertical="center"/>
    </xf>
    <xf numFmtId="0" fontId="0" fillId="0" borderId="0" xfId="0" applyAlignment="1">
      <alignment horizontal="center" vertical="center" wrapText="1"/>
    </xf>
    <xf numFmtId="11" fontId="0" fillId="0" borderId="0" xfId="0" applyNumberFormat="1" applyAlignment="1">
      <alignment horizontal="center" vertical="center"/>
    </xf>
    <xf numFmtId="2" fontId="0" fillId="0" borderId="0" xfId="0" applyNumberForma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1" fontId="1" fillId="0" borderId="4"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0" fontId="0" fillId="0" borderId="1" xfId="0" applyBorder="1" applyAlignment="1">
      <alignment horizontal="center" vertical="center" wrapText="1"/>
    </xf>
    <xf numFmtId="11" fontId="0" fillId="0" borderId="2" xfId="0" applyNumberFormat="1" applyBorder="1" applyAlignment="1">
      <alignment horizontal="center" vertical="center"/>
    </xf>
    <xf numFmtId="2" fontId="0" fillId="0" borderId="2" xfId="0" applyNumberFormat="1" applyBorder="1" applyAlignment="1">
      <alignment horizontal="center" vertical="center"/>
    </xf>
    <xf numFmtId="0" fontId="2" fillId="5" borderId="0" xfId="0" applyFont="1" applyFill="1" applyBorder="1" applyAlignment="1">
      <alignment horizontal="center" vertical="center"/>
    </xf>
    <xf numFmtId="164" fontId="0" fillId="0" borderId="0" xfId="0" applyNumberFormat="1" applyBorder="1" applyAlignment="1">
      <alignment horizontal="center" vertical="center"/>
    </xf>
    <xf numFmtId="164" fontId="0" fillId="5" borderId="0" xfId="0" applyNumberFormat="1" applyFill="1" applyBorder="1" applyAlignment="1">
      <alignment horizontal="center" vertical="center"/>
    </xf>
    <xf numFmtId="164" fontId="0" fillId="2" borderId="0" xfId="0" applyNumberFormat="1" applyFill="1" applyBorder="1" applyAlignment="1">
      <alignment horizontal="center" vertical="center"/>
    </xf>
    <xf numFmtId="164" fontId="0" fillId="3" borderId="0" xfId="0" applyNumberFormat="1" applyFill="1" applyBorder="1" applyAlignment="1">
      <alignment horizontal="center" vertical="center"/>
    </xf>
    <xf numFmtId="0" fontId="0" fillId="5" borderId="9" xfId="0" applyFill="1" applyBorder="1" applyAlignment="1">
      <alignment horizontal="center" vertical="center" wrapText="1"/>
    </xf>
    <xf numFmtId="0" fontId="0" fillId="2" borderId="9" xfId="0" applyFill="1" applyBorder="1" applyAlignment="1">
      <alignment horizontal="center" vertical="center" wrapText="1"/>
    </xf>
    <xf numFmtId="0" fontId="0" fillId="3" borderId="9" xfId="0" applyFill="1" applyBorder="1" applyAlignment="1">
      <alignment horizontal="center" vertical="center" wrapText="1"/>
    </xf>
    <xf numFmtId="0" fontId="0" fillId="5" borderId="9" xfId="0" applyFill="1" applyBorder="1" applyAlignment="1">
      <alignment horizontal="center" vertical="center"/>
    </xf>
    <xf numFmtId="0" fontId="0" fillId="2" borderId="9" xfId="0" applyFill="1" applyBorder="1" applyAlignment="1">
      <alignment horizontal="center" vertical="center"/>
    </xf>
    <xf numFmtId="0" fontId="0" fillId="3" borderId="9" xfId="0" applyFill="1" applyBorder="1" applyAlignment="1">
      <alignment horizontal="center" vertical="center"/>
    </xf>
    <xf numFmtId="164" fontId="0" fillId="0" borderId="1" xfId="0" applyNumberFormat="1" applyBorder="1" applyAlignment="1">
      <alignment horizontal="center" vertical="center"/>
    </xf>
    <xf numFmtId="0" fontId="0" fillId="3" borderId="10" xfId="0" applyFill="1" applyBorder="1" applyAlignment="1">
      <alignment horizontal="center" vertical="center" wrapText="1"/>
    </xf>
    <xf numFmtId="164" fontId="0" fillId="3" borderId="2" xfId="0" applyNumberFormat="1" applyFill="1" applyBorder="1" applyAlignment="1">
      <alignment horizontal="center" vertical="center"/>
    </xf>
    <xf numFmtId="0" fontId="0" fillId="3" borderId="10" xfId="0" applyFill="1" applyBorder="1" applyAlignment="1">
      <alignment horizontal="center" vertical="center"/>
    </xf>
    <xf numFmtId="11" fontId="5" fillId="0" borderId="4" xfId="0" applyNumberFormat="1" applyFont="1" applyBorder="1" applyAlignment="1">
      <alignment horizontal="center" vertical="center" wrapText="1"/>
    </xf>
    <xf numFmtId="11" fontId="2" fillId="5" borderId="0" xfId="0" applyNumberFormat="1" applyFont="1" applyFill="1" applyBorder="1" applyAlignment="1">
      <alignment horizontal="center" vertical="center"/>
    </xf>
    <xf numFmtId="11" fontId="2" fillId="0" borderId="0" xfId="0" applyNumberFormat="1" applyFont="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165" fontId="0" fillId="0" borderId="0" xfId="0" applyNumberFormat="1" applyFill="1" applyBorder="1" applyAlignment="1">
      <alignment horizontal="center" vertical="center"/>
    </xf>
    <xf numFmtId="165" fontId="0" fillId="5" borderId="0" xfId="0" applyNumberFormat="1" applyFill="1" applyBorder="1" applyAlignment="1">
      <alignment horizontal="center" vertical="center"/>
    </xf>
    <xf numFmtId="165" fontId="0" fillId="2" borderId="0" xfId="0" applyNumberFormat="1" applyFill="1" applyBorder="1" applyAlignment="1">
      <alignment horizontal="center" vertical="center"/>
    </xf>
    <xf numFmtId="165" fontId="0" fillId="3" borderId="0" xfId="0" applyNumberFormat="1" applyFill="1" applyBorder="1" applyAlignment="1">
      <alignment horizontal="center" vertical="center"/>
    </xf>
    <xf numFmtId="165" fontId="0" fillId="3" borderId="2" xfId="0" applyNumberFormat="1" applyFill="1" applyBorder="1" applyAlignment="1">
      <alignment horizontal="center" vertical="center"/>
    </xf>
    <xf numFmtId="165" fontId="2" fillId="0" borderId="0" xfId="0" applyNumberFormat="1" applyFont="1" applyFill="1" applyBorder="1" applyAlignment="1">
      <alignment horizontal="center" vertical="center"/>
    </xf>
    <xf numFmtId="165" fontId="0" fillId="0" borderId="1" xfId="0" applyNumberFormat="1" applyFill="1" applyBorder="1" applyAlignment="1">
      <alignment horizontal="center" vertical="center"/>
    </xf>
    <xf numFmtId="164" fontId="3" fillId="0" borderId="4" xfId="0" applyNumberFormat="1" applyFont="1" applyBorder="1" applyAlignment="1">
      <alignment horizontal="center" vertical="center" wrapText="1"/>
    </xf>
    <xf numFmtId="164" fontId="0" fillId="0" borderId="2" xfId="0" applyNumberFormat="1" applyBorder="1" applyAlignment="1">
      <alignment horizontal="center" vertical="center"/>
    </xf>
    <xf numFmtId="164" fontId="0" fillId="0" borderId="0" xfId="0" applyNumberFormat="1" applyAlignment="1">
      <alignment horizontal="center" vertical="center"/>
    </xf>
    <xf numFmtId="0" fontId="0" fillId="3" borderId="0" xfId="0" applyFill="1" applyBorder="1" applyAlignment="1">
      <alignment horizontal="center" vertical="center"/>
    </xf>
    <xf numFmtId="0" fontId="0" fillId="5" borderId="0" xfId="0" applyFill="1" applyBorder="1" applyAlignment="1">
      <alignment horizontal="center" vertical="center"/>
    </xf>
    <xf numFmtId="0" fontId="0" fillId="2" borderId="0" xfId="0" applyFill="1" applyBorder="1" applyAlignment="1">
      <alignment horizontal="center" vertical="center"/>
    </xf>
    <xf numFmtId="0" fontId="0" fillId="0" borderId="0" xfId="0" applyBorder="1" applyAlignment="1">
      <alignment horizontal="center" vertical="center"/>
    </xf>
    <xf numFmtId="0" fontId="0" fillId="3" borderId="2" xfId="0" applyFill="1" applyBorder="1" applyAlignment="1">
      <alignment horizontal="center" vertical="center"/>
    </xf>
    <xf numFmtId="11" fontId="0" fillId="2" borderId="0" xfId="0" applyNumberFormat="1" applyFill="1" applyBorder="1" applyAlignment="1">
      <alignment horizontal="center" vertical="center"/>
    </xf>
    <xf numFmtId="11" fontId="0" fillId="5" borderId="0" xfId="0" applyNumberFormat="1" applyFill="1" applyBorder="1" applyAlignment="1">
      <alignment horizontal="center" vertical="center"/>
    </xf>
    <xf numFmtId="11" fontId="0" fillId="0" borderId="1" xfId="0" applyNumberFormat="1" applyBorder="1" applyAlignment="1">
      <alignment horizontal="center" vertical="center"/>
    </xf>
    <xf numFmtId="11" fontId="0" fillId="0" borderId="0" xfId="0" applyNumberFormat="1" applyBorder="1" applyAlignment="1">
      <alignment horizontal="center" vertical="center"/>
    </xf>
    <xf numFmtId="11" fontId="0" fillId="3" borderId="0" xfId="0" applyNumberFormat="1" applyFill="1" applyBorder="1" applyAlignment="1">
      <alignment horizontal="center" vertical="center"/>
    </xf>
    <xf numFmtId="11" fontId="0" fillId="3" borderId="2" xfId="0" applyNumberFormat="1" applyFill="1" applyBorder="1" applyAlignment="1">
      <alignment horizontal="center" vertical="center"/>
    </xf>
    <xf numFmtId="165" fontId="0" fillId="0" borderId="0" xfId="0" applyNumberFormat="1" applyBorder="1" applyAlignment="1">
      <alignment horizontal="center" vertical="center"/>
    </xf>
    <xf numFmtId="165" fontId="0" fillId="0" borderId="2" xfId="0" applyNumberFormat="1" applyBorder="1" applyAlignment="1">
      <alignment horizontal="center" vertical="center"/>
    </xf>
    <xf numFmtId="165" fontId="0" fillId="0" borderId="1" xfId="0" applyNumberFormat="1" applyBorder="1" applyAlignment="1">
      <alignment horizontal="center" vertical="center"/>
    </xf>
    <xf numFmtId="2" fontId="0" fillId="0" borderId="6" xfId="0" applyNumberFormat="1" applyBorder="1" applyAlignment="1">
      <alignment horizontal="center" vertical="center"/>
    </xf>
    <xf numFmtId="2" fontId="0" fillId="0" borderId="7" xfId="0" applyNumberFormat="1" applyBorder="1" applyAlignment="1">
      <alignment horizontal="center" vertical="center"/>
    </xf>
    <xf numFmtId="2" fontId="0" fillId="5" borderId="7" xfId="0" applyNumberFormat="1" applyFill="1" applyBorder="1" applyAlignment="1">
      <alignment horizontal="center" vertical="center"/>
    </xf>
    <xf numFmtId="2" fontId="0" fillId="2" borderId="7" xfId="0" applyNumberFormat="1" applyFill="1" applyBorder="1" applyAlignment="1">
      <alignment horizontal="center" vertical="center"/>
    </xf>
    <xf numFmtId="2" fontId="0" fillId="3" borderId="7" xfId="0" applyNumberFormat="1" applyFill="1" applyBorder="1" applyAlignment="1">
      <alignment horizontal="center" vertical="center"/>
    </xf>
    <xf numFmtId="2" fontId="0" fillId="3" borderId="11" xfId="0" applyNumberFormat="1" applyFill="1" applyBorder="1" applyAlignment="1">
      <alignment horizontal="center" vertical="center"/>
    </xf>
    <xf numFmtId="2" fontId="0" fillId="0" borderId="11" xfId="0" applyNumberFormat="1" applyBorder="1" applyAlignment="1">
      <alignment horizontal="center" vertical="center"/>
    </xf>
    <xf numFmtId="11" fontId="0" fillId="0" borderId="0" xfId="0" applyNumberFormat="1" applyFill="1" applyAlignment="1">
      <alignment horizontal="center" vertical="center"/>
    </xf>
    <xf numFmtId="2" fontId="0" fillId="0" borderId="1" xfId="0" applyNumberFormat="1" applyBorder="1" applyAlignment="1">
      <alignment horizontal="center" vertical="center"/>
    </xf>
    <xf numFmtId="2" fontId="0" fillId="0" borderId="0" xfId="0" applyNumberFormat="1" applyBorder="1" applyAlignment="1">
      <alignment horizontal="center" vertical="center"/>
    </xf>
    <xf numFmtId="2" fontId="0" fillId="3" borderId="0" xfId="0" applyNumberFormat="1" applyFill="1" applyBorder="1" applyAlignment="1">
      <alignment horizontal="center" vertical="center"/>
    </xf>
    <xf numFmtId="2" fontId="0" fillId="5" borderId="0" xfId="0" applyNumberFormat="1" applyFill="1" applyBorder="1" applyAlignment="1">
      <alignment horizontal="center" vertical="center"/>
    </xf>
    <xf numFmtId="2" fontId="0" fillId="2" borderId="0" xfId="0" applyNumberFormat="1" applyFill="1" applyBorder="1" applyAlignment="1">
      <alignment horizontal="center" vertical="center"/>
    </xf>
    <xf numFmtId="2" fontId="0" fillId="3" borderId="2" xfId="0" applyNumberFormat="1" applyFill="1"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0" xfId="0" applyFill="1" applyBorder="1" applyAlignment="1">
      <alignment horizontal="center" vertical="center"/>
    </xf>
    <xf numFmtId="11" fontId="0" fillId="0" borderId="0" xfId="0" applyNumberFormat="1" applyFill="1" applyBorder="1" applyAlignment="1">
      <alignment horizontal="center" vertical="center"/>
    </xf>
    <xf numFmtId="164" fontId="3" fillId="0" borderId="5" xfId="0" applyNumberFormat="1" applyFont="1" applyBorder="1" applyAlignment="1">
      <alignment horizontal="center" vertical="center" wrapText="1"/>
    </xf>
    <xf numFmtId="164" fontId="0" fillId="0" borderId="6" xfId="0" applyNumberFormat="1" applyBorder="1" applyAlignment="1">
      <alignment horizontal="center" vertical="center"/>
    </xf>
    <xf numFmtId="164" fontId="0" fillId="0" borderId="7" xfId="0" applyNumberFormat="1" applyBorder="1" applyAlignment="1">
      <alignment horizontal="center" vertical="center"/>
    </xf>
    <xf numFmtId="164" fontId="0" fillId="5" borderId="7" xfId="0" applyNumberFormat="1" applyFill="1" applyBorder="1" applyAlignment="1">
      <alignment horizontal="center" vertical="center"/>
    </xf>
    <xf numFmtId="164" fontId="0" fillId="2" borderId="7" xfId="0" applyNumberFormat="1" applyFill="1" applyBorder="1" applyAlignment="1">
      <alignment horizontal="center" vertical="center"/>
    </xf>
    <xf numFmtId="164" fontId="0" fillId="3" borderId="7" xfId="0" applyNumberFormat="1" applyFill="1" applyBorder="1" applyAlignment="1">
      <alignment horizontal="center" vertical="center"/>
    </xf>
    <xf numFmtId="164" fontId="0" fillId="3" borderId="11" xfId="0" applyNumberFormat="1" applyFill="1" applyBorder="1" applyAlignment="1">
      <alignment horizontal="center" vertical="center"/>
    </xf>
    <xf numFmtId="164" fontId="0" fillId="0" borderId="11" xfId="0" applyNumberFormat="1" applyBorder="1" applyAlignment="1">
      <alignment horizontal="center" vertical="center"/>
    </xf>
    <xf numFmtId="0" fontId="0" fillId="0" borderId="9" xfId="0" applyFill="1" applyBorder="1" applyAlignment="1">
      <alignment horizontal="center" vertical="center"/>
    </xf>
    <xf numFmtId="0" fontId="0" fillId="0" borderId="0" xfId="0" applyFill="1" applyAlignment="1">
      <alignment horizontal="center" vertical="center"/>
    </xf>
    <xf numFmtId="2" fontId="0" fillId="4" borderId="0" xfId="0" applyNumberFormat="1" applyFill="1" applyBorder="1" applyAlignment="1">
      <alignment horizontal="center" vertical="center"/>
    </xf>
    <xf numFmtId="0" fontId="0" fillId="4" borderId="0" xfId="0" applyFill="1" applyBorder="1" applyAlignment="1">
      <alignment horizontal="center" vertical="center"/>
    </xf>
    <xf numFmtId="0" fontId="0" fillId="4" borderId="9" xfId="0" applyFill="1" applyBorder="1" applyAlignment="1">
      <alignment horizontal="center" vertical="center"/>
    </xf>
    <xf numFmtId="11" fontId="0" fillId="4" borderId="0" xfId="0" applyNumberFormat="1" applyFill="1" applyBorder="1" applyAlignment="1">
      <alignment horizontal="center" vertical="center"/>
    </xf>
    <xf numFmtId="164" fontId="0" fillId="4" borderId="0" xfId="0" applyNumberFormat="1" applyFill="1" applyBorder="1" applyAlignment="1">
      <alignment horizontal="center" vertical="center"/>
    </xf>
    <xf numFmtId="164" fontId="0" fillId="4" borderId="7" xfId="0" applyNumberFormat="1" applyFill="1" applyBorder="1" applyAlignment="1">
      <alignment horizontal="center" vertical="center"/>
    </xf>
    <xf numFmtId="2" fontId="0" fillId="4" borderId="2" xfId="0" applyNumberFormat="1" applyFill="1" applyBorder="1" applyAlignment="1">
      <alignment horizontal="center" vertical="center"/>
    </xf>
    <xf numFmtId="0" fontId="0" fillId="4" borderId="2" xfId="0" applyFill="1" applyBorder="1" applyAlignment="1">
      <alignment horizontal="center" vertical="center"/>
    </xf>
    <xf numFmtId="11"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11" fontId="0" fillId="4" borderId="2" xfId="0" applyNumberFormat="1" applyFill="1" applyBorder="1" applyAlignment="1">
      <alignment horizontal="center" vertical="center"/>
    </xf>
    <xf numFmtId="164" fontId="0" fillId="4" borderId="2" xfId="0" applyNumberFormat="1" applyFill="1" applyBorder="1" applyAlignment="1">
      <alignment horizontal="center" vertical="center"/>
    </xf>
    <xf numFmtId="164" fontId="0" fillId="4" borderId="11" xfId="0" applyNumberFormat="1" applyFill="1" applyBorder="1" applyAlignment="1">
      <alignment horizontal="center" vertical="center"/>
    </xf>
    <xf numFmtId="0" fontId="0" fillId="0" borderId="1" xfId="0" applyFill="1" applyBorder="1" applyAlignment="1">
      <alignment horizontal="center" vertical="center" wrapText="1"/>
    </xf>
    <xf numFmtId="165" fontId="0" fillId="0" borderId="1" xfId="0" applyNumberFormat="1" applyFill="1" applyBorder="1" applyAlignment="1">
      <alignment horizontal="center" vertical="center" wrapText="1"/>
    </xf>
    <xf numFmtId="2" fontId="0" fillId="0" borderId="1" xfId="0" applyNumberFormat="1" applyFill="1" applyBorder="1" applyAlignment="1">
      <alignment horizontal="center" vertical="center" wrapText="1"/>
    </xf>
    <xf numFmtId="0" fontId="0" fillId="0" borderId="8" xfId="0" applyFill="1" applyBorder="1" applyAlignment="1">
      <alignment horizontal="center" vertical="center" wrapText="1"/>
    </xf>
    <xf numFmtId="11" fontId="0" fillId="0" borderId="1" xfId="0" applyNumberFormat="1" applyFill="1" applyBorder="1" applyAlignment="1">
      <alignment horizontal="center" vertical="center" wrapText="1"/>
    </xf>
    <xf numFmtId="0" fontId="0" fillId="0" borderId="0" xfId="0" applyFill="1" applyAlignment="1">
      <alignment horizontal="center" vertical="center" wrapText="1"/>
    </xf>
    <xf numFmtId="2" fontId="0" fillId="0" borderId="0" xfId="0" applyNumberFormat="1" applyFill="1" applyBorder="1" applyAlignment="1">
      <alignment horizontal="center" vertical="center"/>
    </xf>
    <xf numFmtId="0" fontId="0" fillId="0" borderId="0" xfId="0" applyFill="1" applyBorder="1" applyAlignment="1">
      <alignment horizontal="center" vertical="center" wrapText="1"/>
    </xf>
    <xf numFmtId="165" fontId="0" fillId="0" borderId="0" xfId="0" applyNumberFormat="1" applyFill="1" applyBorder="1" applyAlignment="1">
      <alignment horizontal="center" vertical="center" wrapText="1"/>
    </xf>
    <xf numFmtId="2" fontId="0" fillId="0" borderId="0" xfId="0" applyNumberFormat="1" applyFill="1" applyBorder="1" applyAlignment="1">
      <alignment horizontal="center" vertical="center" wrapText="1"/>
    </xf>
    <xf numFmtId="0" fontId="0" fillId="0" borderId="9" xfId="0" applyFill="1" applyBorder="1" applyAlignment="1">
      <alignment horizontal="center" vertical="center" wrapText="1"/>
    </xf>
    <xf numFmtId="11" fontId="0" fillId="0" borderId="0" xfId="0" applyNumberFormat="1" applyFill="1" applyBorder="1" applyAlignment="1">
      <alignment horizontal="center" vertical="center" wrapText="1"/>
    </xf>
    <xf numFmtId="11" fontId="0" fillId="0" borderId="0" xfId="0" applyNumberFormat="1" applyFill="1" applyAlignment="1">
      <alignment horizontal="center" vertical="center" wrapText="1"/>
    </xf>
    <xf numFmtId="2" fontId="0" fillId="0" borderId="0" xfId="0" applyNumberFormat="1" applyFill="1" applyAlignment="1">
      <alignment horizontal="center" vertical="center" wrapText="1"/>
    </xf>
    <xf numFmtId="0" fontId="0" fillId="0" borderId="1" xfId="0" applyFill="1" applyBorder="1" applyAlignment="1">
      <alignment horizontal="center" vertical="center"/>
    </xf>
    <xf numFmtId="2" fontId="0" fillId="0" borderId="6" xfId="0" applyNumberFormat="1" applyFill="1" applyBorder="1" applyAlignment="1">
      <alignment horizontal="center" vertical="center"/>
    </xf>
    <xf numFmtId="2" fontId="0" fillId="0" borderId="7" xfId="0" applyNumberFormat="1" applyFill="1" applyBorder="1" applyAlignment="1">
      <alignment horizontal="center" vertical="center"/>
    </xf>
    <xf numFmtId="11" fontId="0" fillId="0"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0" fontId="0" fillId="0" borderId="8" xfId="0" applyFill="1" applyBorder="1" applyAlignment="1">
      <alignment horizontal="center" vertical="center"/>
    </xf>
    <xf numFmtId="11" fontId="0" fillId="0" borderId="2" xfId="0" applyNumberFormat="1" applyFill="1" applyBorder="1" applyAlignment="1">
      <alignment horizontal="center" vertical="center"/>
    </xf>
    <xf numFmtId="0" fontId="0" fillId="0" borderId="0" xfId="0" applyFont="1" applyAlignment="1">
      <alignment horizontal="center" vertical="center"/>
    </xf>
    <xf numFmtId="164" fontId="0" fillId="0" borderId="1" xfId="0" applyNumberFormat="1" applyFill="1" applyBorder="1" applyAlignment="1">
      <alignment horizontal="center" vertical="center"/>
    </xf>
    <xf numFmtId="164" fontId="0" fillId="0" borderId="6" xfId="0" applyNumberFormat="1" applyFill="1" applyBorder="1" applyAlignment="1">
      <alignment horizontal="center" vertical="center"/>
    </xf>
    <xf numFmtId="164" fontId="0" fillId="0" borderId="0" xfId="0" applyNumberFormat="1" applyFill="1" applyBorder="1" applyAlignment="1">
      <alignment horizontal="center" vertical="center"/>
    </xf>
    <xf numFmtId="164" fontId="0" fillId="0" borderId="7" xfId="0" applyNumberFormat="1" applyFill="1" applyBorder="1" applyAlignment="1">
      <alignment horizontal="center" vertical="center"/>
    </xf>
    <xf numFmtId="164" fontId="2" fillId="0" borderId="0" xfId="0" applyNumberFormat="1" applyFont="1" applyFill="1" applyBorder="1" applyAlignment="1">
      <alignment horizontal="center" vertical="center"/>
    </xf>
    <xf numFmtId="165" fontId="2" fillId="0" borderId="7" xfId="0" applyNumberFormat="1" applyFont="1" applyFill="1" applyBorder="1" applyAlignment="1">
      <alignment horizontal="center" vertical="center"/>
    </xf>
    <xf numFmtId="165" fontId="0" fillId="5" borderId="0" xfId="0" applyNumberFormat="1" applyFont="1" applyFill="1" applyBorder="1" applyAlignment="1">
      <alignment horizontal="center" vertical="center"/>
    </xf>
    <xf numFmtId="164" fontId="0" fillId="5" borderId="0" xfId="0" applyNumberFormat="1" applyFont="1" applyFill="1" applyBorder="1" applyAlignment="1">
      <alignment horizontal="center" vertical="center"/>
    </xf>
    <xf numFmtId="165" fontId="0" fillId="5" borderId="7" xfId="0" applyNumberFormat="1" applyFont="1" applyFill="1" applyBorder="1" applyAlignment="1">
      <alignment horizontal="center" vertical="center"/>
    </xf>
    <xf numFmtId="165" fontId="0" fillId="2" borderId="0" xfId="0" applyNumberFormat="1" applyFont="1" applyFill="1" applyBorder="1" applyAlignment="1">
      <alignment horizontal="center" vertical="center"/>
    </xf>
    <xf numFmtId="164" fontId="0" fillId="2" borderId="0" xfId="0" applyNumberFormat="1" applyFont="1" applyFill="1" applyBorder="1" applyAlignment="1">
      <alignment horizontal="center" vertical="center"/>
    </xf>
    <xf numFmtId="165" fontId="0" fillId="2" borderId="7" xfId="0" applyNumberFormat="1" applyFont="1" applyFill="1" applyBorder="1" applyAlignment="1">
      <alignment horizontal="center" vertical="center"/>
    </xf>
    <xf numFmtId="165" fontId="0" fillId="3" borderId="0" xfId="0" applyNumberFormat="1" applyFont="1" applyFill="1" applyBorder="1" applyAlignment="1">
      <alignment horizontal="center" vertical="center"/>
    </xf>
    <xf numFmtId="164" fontId="0" fillId="3" borderId="0" xfId="0" applyNumberFormat="1" applyFont="1" applyFill="1" applyBorder="1" applyAlignment="1">
      <alignment horizontal="center" vertical="center"/>
    </xf>
    <xf numFmtId="165" fontId="0" fillId="3" borderId="7" xfId="0" applyNumberFormat="1" applyFont="1" applyFill="1" applyBorder="1" applyAlignment="1">
      <alignment horizontal="center" vertical="center"/>
    </xf>
    <xf numFmtId="2" fontId="2" fillId="5" borderId="0" xfId="0" applyNumberFormat="1" applyFont="1" applyFill="1" applyBorder="1" applyAlignment="1">
      <alignment horizontal="center" vertical="center"/>
    </xf>
    <xf numFmtId="0" fontId="0" fillId="0" borderId="0" xfId="0" applyFont="1" applyAlignment="1">
      <alignment horizontal="left" vertical="center"/>
    </xf>
    <xf numFmtId="11" fontId="4" fillId="4" borderId="2" xfId="0" applyNumberFormat="1" applyFont="1" applyFill="1" applyBorder="1" applyAlignment="1">
      <alignment horizontal="center" vertical="center"/>
    </xf>
    <xf numFmtId="11" fontId="0" fillId="0" borderId="0" xfId="0" applyNumberFormat="1" applyFont="1" applyFill="1" applyBorder="1" applyAlignment="1">
      <alignment horizontal="center" vertical="center"/>
    </xf>
    <xf numFmtId="11" fontId="0" fillId="5" borderId="0" xfId="0" applyNumberFormat="1" applyFont="1" applyFill="1" applyBorder="1" applyAlignment="1">
      <alignment horizontal="center" vertical="center"/>
    </xf>
    <xf numFmtId="11" fontId="0" fillId="2" borderId="0" xfId="0" applyNumberFormat="1" applyFont="1" applyFill="1" applyBorder="1" applyAlignment="1">
      <alignment horizontal="center" vertical="center"/>
    </xf>
    <xf numFmtId="11" fontId="0" fillId="3" borderId="0" xfId="0" applyNumberFormat="1" applyFont="1" applyFill="1" applyBorder="1" applyAlignment="1">
      <alignment horizontal="center" vertical="center"/>
    </xf>
    <xf numFmtId="11" fontId="0" fillId="0" borderId="1" xfId="0" applyNumberFormat="1" applyFont="1" applyFill="1" applyBorder="1" applyAlignment="1">
      <alignment horizontal="center" vertical="center"/>
    </xf>
    <xf numFmtId="11" fontId="0" fillId="3" borderId="2" xfId="0" applyNumberFormat="1" applyFont="1" applyFill="1" applyBorder="1" applyAlignment="1">
      <alignment horizontal="center" vertical="center"/>
    </xf>
    <xf numFmtId="11" fontId="0" fillId="0" borderId="2" xfId="0" applyNumberFormat="1" applyFont="1" applyFill="1" applyBorder="1" applyAlignment="1">
      <alignment horizontal="center" vertical="center"/>
    </xf>
    <xf numFmtId="2" fontId="1" fillId="0" borderId="0" xfId="0" applyNumberFormat="1" applyFont="1" applyAlignment="1">
      <alignment horizontal="center" vertical="center"/>
    </xf>
    <xf numFmtId="2" fontId="1" fillId="0" borderId="0" xfId="0" applyNumberFormat="1" applyFont="1" applyAlignment="1">
      <alignment horizontal="center" vertical="center" wrapText="1"/>
    </xf>
    <xf numFmtId="2" fontId="0" fillId="0" borderId="0" xfId="0" applyNumberFormat="1" applyFill="1" applyAlignment="1">
      <alignment horizontal="center" vertical="center"/>
    </xf>
    <xf numFmtId="0" fontId="0" fillId="0" borderId="0" xfId="0" applyAlignment="1">
      <alignment horizontal="left" vertical="center"/>
    </xf>
    <xf numFmtId="2" fontId="0" fillId="5" borderId="0" xfId="0" applyNumberFormat="1" applyFill="1" applyBorder="1" applyAlignment="1">
      <alignment horizontal="center" vertical="center"/>
    </xf>
    <xf numFmtId="2" fontId="0" fillId="2" borderId="0" xfId="0" applyNumberFormat="1" applyFill="1" applyBorder="1" applyAlignment="1">
      <alignment horizontal="center" vertical="center"/>
    </xf>
    <xf numFmtId="2" fontId="0" fillId="3" borderId="0" xfId="0" applyNumberFormat="1" applyFill="1" applyBorder="1" applyAlignment="1">
      <alignment horizontal="center" vertical="center"/>
    </xf>
    <xf numFmtId="2" fontId="0" fillId="3" borderId="2" xfId="0" applyNumberFormat="1" applyFill="1" applyBorder="1" applyAlignment="1">
      <alignment horizontal="center" vertical="center"/>
    </xf>
    <xf numFmtId="2" fontId="0" fillId="0" borderId="1" xfId="0" applyNumberFormat="1" applyFill="1" applyBorder="1" applyAlignment="1">
      <alignment horizontal="center" vertical="center"/>
    </xf>
    <xf numFmtId="2" fontId="0" fillId="0" borderId="0" xfId="0" applyNumberFormat="1" applyFill="1" applyBorder="1" applyAlignment="1">
      <alignment horizontal="center" vertical="center"/>
    </xf>
    <xf numFmtId="2" fontId="0" fillId="0" borderId="1" xfId="0" applyNumberFormat="1" applyBorder="1" applyAlignment="1">
      <alignment horizontal="center" vertical="center"/>
    </xf>
    <xf numFmtId="2" fontId="0" fillId="0" borderId="0" xfId="0" applyNumberFormat="1" applyBorder="1" applyAlignment="1">
      <alignment horizontal="center" vertical="center"/>
    </xf>
    <xf numFmtId="11" fontId="0" fillId="4" borderId="0" xfId="0" applyNumberFormat="1" applyFont="1" applyFill="1" applyBorder="1" applyAlignment="1">
      <alignment horizontal="center" vertical="center"/>
    </xf>
    <xf numFmtId="11" fontId="0" fillId="4" borderId="7" xfId="0" applyNumberFormat="1" applyFont="1" applyFill="1" applyBorder="1" applyAlignment="1">
      <alignment horizontal="center" vertical="center"/>
    </xf>
    <xf numFmtId="11" fontId="0" fillId="4" borderId="2" xfId="0" applyNumberFormat="1" applyFont="1" applyFill="1" applyBorder="1" applyAlignment="1">
      <alignment horizontal="center" vertical="center"/>
    </xf>
    <xf numFmtId="11" fontId="0" fillId="4" borderId="11" xfId="0" applyNumberFormat="1" applyFont="1" applyFill="1" applyBorder="1" applyAlignment="1">
      <alignment horizontal="center" vertical="center"/>
    </xf>
    <xf numFmtId="2" fontId="2" fillId="0" borderId="0" xfId="0" applyNumberFormat="1" applyFont="1" applyAlignment="1">
      <alignment horizontal="center" vertical="center"/>
    </xf>
    <xf numFmtId="11" fontId="1" fillId="0" borderId="5" xfId="0" applyNumberFormat="1" applyFont="1" applyBorder="1" applyAlignment="1">
      <alignment horizontal="center" vertical="center" wrapText="1"/>
    </xf>
    <xf numFmtId="165" fontId="1" fillId="0" borderId="4"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xf>
    <xf numFmtId="165" fontId="2" fillId="5" borderId="0" xfId="0" applyNumberFormat="1" applyFont="1" applyFill="1" applyBorder="1" applyAlignment="1">
      <alignment horizontal="center" vertical="center"/>
    </xf>
    <xf numFmtId="165" fontId="2" fillId="2" borderId="0" xfId="0" applyNumberFormat="1" applyFont="1" applyFill="1" applyBorder="1" applyAlignment="1">
      <alignment horizontal="center" vertical="center"/>
    </xf>
    <xf numFmtId="165" fontId="2" fillId="3" borderId="0" xfId="0" applyNumberFormat="1" applyFont="1" applyFill="1" applyBorder="1" applyAlignment="1">
      <alignment horizontal="center" vertical="center"/>
    </xf>
    <xf numFmtId="165" fontId="2" fillId="3" borderId="2" xfId="0" applyNumberFormat="1" applyFont="1" applyFill="1" applyBorder="1" applyAlignment="1">
      <alignment horizontal="center" vertical="center"/>
    </xf>
    <xf numFmtId="165" fontId="0" fillId="0" borderId="1" xfId="0" applyNumberFormat="1" applyFont="1" applyFill="1" applyBorder="1" applyAlignment="1">
      <alignment horizontal="center" vertical="center"/>
    </xf>
    <xf numFmtId="165" fontId="0" fillId="0" borderId="0" xfId="0" applyNumberFormat="1" applyFont="1" applyFill="1" applyBorder="1" applyAlignment="1">
      <alignment horizontal="center" vertical="center"/>
    </xf>
    <xf numFmtId="165" fontId="0" fillId="0" borderId="2" xfId="0" applyNumberFormat="1" applyFill="1" applyBorder="1" applyAlignment="1">
      <alignment horizontal="center" vertical="center"/>
    </xf>
    <xf numFmtId="165" fontId="0" fillId="4" borderId="0" xfId="0" applyNumberFormat="1" applyFill="1" applyBorder="1" applyAlignment="1">
      <alignment horizontal="center" vertical="center"/>
    </xf>
    <xf numFmtId="165" fontId="0" fillId="4" borderId="2" xfId="0" applyNumberFormat="1" applyFill="1" applyBorder="1" applyAlignment="1">
      <alignment horizontal="center" vertical="center"/>
    </xf>
    <xf numFmtId="165" fontId="0" fillId="0" borderId="0" xfId="0" applyNumberFormat="1" applyAlignment="1">
      <alignment horizontal="center" vertical="center"/>
    </xf>
    <xf numFmtId="2" fontId="0" fillId="4" borderId="8" xfId="0" applyNumberFormat="1" applyFill="1" applyBorder="1" applyAlignment="1">
      <alignment horizontal="center" vertical="center" wrapText="1"/>
    </xf>
    <xf numFmtId="2" fontId="0" fillId="4" borderId="1" xfId="0" applyNumberFormat="1" applyFill="1" applyBorder="1" applyAlignment="1">
      <alignment horizontal="center" vertical="center" wrapText="1"/>
    </xf>
    <xf numFmtId="2" fontId="0" fillId="4" borderId="6" xfId="0" applyNumberFormat="1" applyFill="1" applyBorder="1" applyAlignment="1">
      <alignment horizontal="center" vertical="center" wrapText="1"/>
    </xf>
    <xf numFmtId="2" fontId="0" fillId="4" borderId="9" xfId="0" applyNumberFormat="1" applyFill="1" applyBorder="1" applyAlignment="1">
      <alignment horizontal="center" vertical="center" wrapText="1"/>
    </xf>
    <xf numFmtId="2" fontId="0" fillId="4" borderId="0" xfId="0" applyNumberFormat="1" applyFill="1" applyBorder="1" applyAlignment="1">
      <alignment horizontal="center" vertical="center" wrapText="1"/>
    </xf>
    <xf numFmtId="2" fontId="0" fillId="4" borderId="7" xfId="0" applyNumberFormat="1" applyFill="1" applyBorder="1" applyAlignment="1">
      <alignment horizontal="center" vertical="center" wrapText="1"/>
    </xf>
    <xf numFmtId="0" fontId="0" fillId="4" borderId="9" xfId="0" applyNumberFormat="1" applyFill="1" applyBorder="1" applyAlignment="1">
      <alignment horizontal="center" vertical="center"/>
    </xf>
    <xf numFmtId="0" fontId="0" fillId="4" borderId="0" xfId="0" applyNumberFormat="1" applyFill="1" applyBorder="1" applyAlignment="1">
      <alignment horizontal="center" vertical="center"/>
    </xf>
    <xf numFmtId="0" fontId="0" fillId="4" borderId="10" xfId="0" applyNumberFormat="1" applyFont="1" applyFill="1" applyBorder="1" applyAlignment="1">
      <alignment horizontal="center" vertical="center"/>
    </xf>
    <xf numFmtId="0" fontId="0" fillId="4" borderId="2" xfId="0" applyNumberFormat="1" applyFont="1" applyFill="1" applyBorder="1" applyAlignment="1">
      <alignment horizontal="center" vertical="center"/>
    </xf>
    <xf numFmtId="0" fontId="0" fillId="4" borderId="0"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Border="1" applyAlignment="1">
      <alignment horizontal="center" vertical="center" wrapText="1"/>
    </xf>
    <xf numFmtId="2" fontId="0" fillId="0" borderId="1" xfId="0" applyNumberFormat="1" applyBorder="1" applyAlignment="1">
      <alignment horizontal="center" vertical="center"/>
    </xf>
    <xf numFmtId="2" fontId="0" fillId="0" borderId="0" xfId="0" applyNumberFormat="1" applyBorder="1" applyAlignment="1">
      <alignment horizontal="center" vertical="center"/>
    </xf>
    <xf numFmtId="0" fontId="0" fillId="5"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2" fontId="0" fillId="3" borderId="0" xfId="0" applyNumberFormat="1" applyFill="1" applyBorder="1" applyAlignment="1">
      <alignment horizontal="center" vertical="center"/>
    </xf>
    <xf numFmtId="2" fontId="0" fillId="5" borderId="0" xfId="0" applyNumberFormat="1" applyFill="1" applyBorder="1" applyAlignment="1">
      <alignment horizontal="center" vertical="center"/>
    </xf>
    <xf numFmtId="0" fontId="0" fillId="2" borderId="0" xfId="0" applyFont="1" applyFill="1" applyBorder="1" applyAlignment="1">
      <alignment horizontal="center" vertical="center" wrapText="1"/>
    </xf>
    <xf numFmtId="2" fontId="0" fillId="2" borderId="0" xfId="0" applyNumberFormat="1" applyFill="1" applyBorder="1" applyAlignment="1">
      <alignment horizontal="center" vertical="center"/>
    </xf>
    <xf numFmtId="0" fontId="0" fillId="0" borderId="2" xfId="0" applyFont="1" applyBorder="1" applyAlignment="1">
      <alignment horizontal="center" vertical="center" wrapText="1"/>
    </xf>
    <xf numFmtId="2" fontId="0" fillId="3" borderId="2" xfId="0" applyNumberFormat="1" applyFill="1" applyBorder="1" applyAlignment="1">
      <alignment horizontal="center" vertical="center"/>
    </xf>
    <xf numFmtId="0" fontId="0" fillId="0" borderId="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3" borderId="2" xfId="0" applyFont="1" applyFill="1" applyBorder="1" applyAlignment="1">
      <alignment horizontal="center" vertical="center" wrapText="1"/>
    </xf>
    <xf numFmtId="2" fontId="0" fillId="0" borderId="1" xfId="0" applyNumberFormat="1" applyFill="1" applyBorder="1" applyAlignment="1">
      <alignment horizontal="center" vertical="center"/>
    </xf>
    <xf numFmtId="2" fontId="0" fillId="0" borderId="0" xfId="0" applyNumberFormat="1" applyFill="1" applyBorder="1" applyAlignment="1">
      <alignment horizontal="center" vertical="center"/>
    </xf>
    <xf numFmtId="0" fontId="0" fillId="0" borderId="0" xfId="0" applyFont="1" applyBorder="1" applyAlignment="1">
      <alignment horizontal="left" vertical="center"/>
    </xf>
    <xf numFmtId="0" fontId="1" fillId="4" borderId="8"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6" xfId="0" applyFont="1" applyFill="1" applyBorder="1" applyAlignment="1">
      <alignment horizontal="center" vertical="center"/>
    </xf>
    <xf numFmtId="0" fontId="0" fillId="0" borderId="12" xfId="0" applyFill="1" applyBorder="1" applyAlignment="1">
      <alignment horizontal="center" vertical="center" wrapText="1"/>
    </xf>
    <xf numFmtId="0" fontId="0" fillId="0" borderId="12" xfId="0"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0" fillId="0" borderId="13"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645"/>
  <sheetViews>
    <sheetView tabSelected="1" workbookViewId="0">
      <pane ySplit="3" topLeftCell="A112" activePane="bottomLeft" state="frozen"/>
      <selection pane="bottomLeft" activeCell="N133" sqref="N133"/>
    </sheetView>
  </sheetViews>
  <sheetFormatPr defaultRowHeight="15" x14ac:dyDescent="0.25"/>
  <cols>
    <col min="1" max="1" width="13.28515625" style="1" customWidth="1"/>
    <col min="2" max="2" width="12.85546875" style="6" customWidth="1"/>
    <col min="3" max="3" width="10.28515625" style="2" customWidth="1"/>
    <col min="4" max="4" width="10" style="4" bestFit="1" customWidth="1"/>
    <col min="5" max="5" width="11.42578125" style="1" customWidth="1"/>
    <col min="6" max="6" width="8.140625" style="1" bestFit="1" customWidth="1"/>
    <col min="7" max="8" width="9.85546875" style="3" customWidth="1"/>
    <col min="9" max="9" width="8.5703125" style="31" bestFit="1" customWidth="1"/>
    <col min="10" max="10" width="10.85546875" style="163" customWidth="1"/>
    <col min="11" max="12" width="11.85546875" style="3" customWidth="1"/>
    <col min="13" max="13" width="11" style="3" bestFit="1" customWidth="1"/>
    <col min="14" max="14" width="15.140625" style="3" customWidth="1"/>
    <col min="15" max="15" width="10.42578125" style="1" bestFit="1" customWidth="1"/>
    <col min="16" max="16" width="10.5703125" style="3" bestFit="1" customWidth="1"/>
    <col min="17" max="17" width="10.42578125" style="3" bestFit="1" customWidth="1"/>
    <col min="18" max="18" width="9.5703125" style="3" bestFit="1" customWidth="1"/>
    <col min="19" max="19" width="10.42578125" style="3" bestFit="1" customWidth="1"/>
    <col min="20" max="20" width="11" style="4" bestFit="1" customWidth="1"/>
    <col min="21" max="21" width="9.5703125" style="176" bestFit="1" customWidth="1"/>
    <col min="22" max="22" width="10.140625" style="176" customWidth="1"/>
    <col min="23" max="24" width="9.7109375" style="3" customWidth="1"/>
    <col min="25" max="26" width="9" style="4" bestFit="1" customWidth="1"/>
    <col min="27" max="28" width="9" style="43" customWidth="1"/>
    <col min="29" max="29" width="9.140625" style="1"/>
    <col min="30" max="30" width="9.140625" style="4"/>
    <col min="31" max="16384" width="9.140625" style="1"/>
  </cols>
  <sheetData>
    <row r="1" spans="1:30" ht="15.75" thickBot="1" x14ac:dyDescent="0.3">
      <c r="A1" s="206" t="s">
        <v>169</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row>
    <row r="2" spans="1:30" s="5" customFormat="1" ht="15.75" thickBot="1" x14ac:dyDescent="0.3">
      <c r="A2" s="207" t="s">
        <v>1</v>
      </c>
      <c r="B2" s="208"/>
      <c r="C2" s="208"/>
      <c r="D2" s="208"/>
      <c r="E2" s="208"/>
      <c r="F2" s="208"/>
      <c r="G2" s="208"/>
      <c r="H2" s="208"/>
      <c r="I2" s="208"/>
      <c r="J2" s="208"/>
      <c r="K2" s="208"/>
      <c r="L2" s="208"/>
      <c r="M2" s="208"/>
      <c r="N2" s="209"/>
      <c r="O2" s="212" t="s">
        <v>7</v>
      </c>
      <c r="P2" s="213"/>
      <c r="Q2" s="213"/>
      <c r="R2" s="213"/>
      <c r="S2" s="213"/>
      <c r="T2" s="213"/>
      <c r="U2" s="213"/>
      <c r="V2" s="213"/>
      <c r="W2" s="213"/>
      <c r="X2" s="213"/>
      <c r="Y2" s="213"/>
      <c r="Z2" s="213"/>
      <c r="AA2" s="213"/>
      <c r="AB2" s="214"/>
      <c r="AD2" s="147"/>
    </row>
    <row r="3" spans="1:30" s="6" customFormat="1" ht="90.75" thickBot="1" x14ac:dyDescent="0.3">
      <c r="A3" s="7" t="s">
        <v>182</v>
      </c>
      <c r="B3" s="8" t="s">
        <v>0</v>
      </c>
      <c r="C3" s="8" t="s">
        <v>148</v>
      </c>
      <c r="D3" s="10" t="s">
        <v>159</v>
      </c>
      <c r="E3" s="8" t="s">
        <v>160</v>
      </c>
      <c r="F3" s="8" t="s">
        <v>161</v>
      </c>
      <c r="G3" s="9" t="s">
        <v>173</v>
      </c>
      <c r="H3" s="9" t="s">
        <v>174</v>
      </c>
      <c r="I3" s="29" t="s">
        <v>172</v>
      </c>
      <c r="J3" s="10" t="s">
        <v>178</v>
      </c>
      <c r="K3" s="9" t="s">
        <v>170</v>
      </c>
      <c r="L3" s="9" t="s">
        <v>171</v>
      </c>
      <c r="M3" s="29" t="s">
        <v>166</v>
      </c>
      <c r="N3" s="164" t="s">
        <v>175</v>
      </c>
      <c r="O3" s="8" t="s">
        <v>152</v>
      </c>
      <c r="P3" s="9" t="s">
        <v>153</v>
      </c>
      <c r="Q3" s="9" t="s">
        <v>154</v>
      </c>
      <c r="R3" s="9" t="s">
        <v>155</v>
      </c>
      <c r="S3" s="9" t="s">
        <v>162</v>
      </c>
      <c r="T3" s="10" t="s">
        <v>163</v>
      </c>
      <c r="U3" s="165" t="s">
        <v>156</v>
      </c>
      <c r="V3" s="165" t="s">
        <v>164</v>
      </c>
      <c r="W3" s="9" t="s">
        <v>157</v>
      </c>
      <c r="X3" s="9" t="s">
        <v>158</v>
      </c>
      <c r="Y3" s="10" t="s">
        <v>2</v>
      </c>
      <c r="Z3" s="10" t="s">
        <v>3</v>
      </c>
      <c r="AA3" s="41" t="s">
        <v>180</v>
      </c>
      <c r="AB3" s="77" t="s">
        <v>181</v>
      </c>
      <c r="AD3" s="148"/>
    </row>
    <row r="4" spans="1:30" s="105" customFormat="1" x14ac:dyDescent="0.25">
      <c r="A4" s="210">
        <v>1</v>
      </c>
      <c r="B4" s="190" t="s">
        <v>9</v>
      </c>
      <c r="C4" s="202" t="s">
        <v>15</v>
      </c>
      <c r="D4" s="205">
        <v>0.49107142857142855</v>
      </c>
      <c r="E4" s="107">
        <v>1</v>
      </c>
      <c r="F4" s="107" t="s">
        <v>16</v>
      </c>
      <c r="G4" s="111">
        <v>253800</v>
      </c>
      <c r="H4" s="111">
        <v>288100</v>
      </c>
      <c r="I4" s="111">
        <f t="shared" ref="I4:I67" si="0">AVERAGE(G4,H4)*50*50</f>
        <v>677375000</v>
      </c>
      <c r="J4" s="109"/>
      <c r="K4" s="111">
        <v>90.32</v>
      </c>
      <c r="L4" s="111">
        <v>86.46</v>
      </c>
      <c r="M4" s="111">
        <f t="shared" ref="M4:M35" si="1">AVERAGE(K4,L4)*50*50</f>
        <v>220974.99999999994</v>
      </c>
      <c r="N4" s="109">
        <f t="shared" ref="N4:N43" si="2">M4/$M$132</f>
        <v>0.93381226559611197</v>
      </c>
      <c r="O4" s="103" t="s">
        <v>149</v>
      </c>
      <c r="P4" s="104">
        <v>1660462</v>
      </c>
      <c r="Q4" s="104">
        <v>1623852</v>
      </c>
      <c r="R4" s="104">
        <v>187123</v>
      </c>
      <c r="S4" s="104">
        <v>8504</v>
      </c>
      <c r="T4" s="102">
        <f>S4/R4*100</f>
        <v>4.5446043511487098</v>
      </c>
      <c r="U4" s="166">
        <v>20.798531516419004</v>
      </c>
      <c r="V4" s="166">
        <v>49.396244131455326</v>
      </c>
      <c r="W4" s="104">
        <f t="shared" ref="W4:W35" si="3">Q4/P4*I4*U4</f>
        <v>13777782990.74295</v>
      </c>
      <c r="X4" s="104">
        <f t="shared" ref="X4:X19" si="4">S4/P4*I4*V4</f>
        <v>171363136.58855358</v>
      </c>
      <c r="Y4" s="101">
        <v>33.200000000000003</v>
      </c>
      <c r="Z4" s="101">
        <v>22.6</v>
      </c>
      <c r="AA4" s="122">
        <v>2.5399999999999999E-2</v>
      </c>
      <c r="AB4" s="123">
        <v>0.03</v>
      </c>
      <c r="AD4" s="113"/>
    </row>
    <row r="5" spans="1:30" s="105" customFormat="1" x14ac:dyDescent="0.25">
      <c r="A5" s="210"/>
      <c r="B5" s="190"/>
      <c r="C5" s="202"/>
      <c r="D5" s="205"/>
      <c r="E5" s="107">
        <v>3</v>
      </c>
      <c r="F5" s="107" t="s">
        <v>17</v>
      </c>
      <c r="G5" s="111">
        <v>792000</v>
      </c>
      <c r="H5" s="111">
        <v>957200</v>
      </c>
      <c r="I5" s="111">
        <f t="shared" si="0"/>
        <v>2186500000</v>
      </c>
      <c r="J5" s="109">
        <f>I5/(I4*3)</f>
        <v>1.0759672756351111</v>
      </c>
      <c r="K5" s="111">
        <v>103.5</v>
      </c>
      <c r="L5" s="111">
        <v>98.72</v>
      </c>
      <c r="M5" s="111">
        <f t="shared" si="1"/>
        <v>252775</v>
      </c>
      <c r="N5" s="109">
        <f t="shared" si="2"/>
        <v>1.0681950240346521</v>
      </c>
      <c r="O5" s="110" t="s">
        <v>149</v>
      </c>
      <c r="P5" s="111">
        <v>1257407</v>
      </c>
      <c r="Q5" s="111">
        <v>1227363</v>
      </c>
      <c r="R5" s="111">
        <v>164203</v>
      </c>
      <c r="S5" s="111">
        <v>7698</v>
      </c>
      <c r="T5" s="109">
        <f t="shared" ref="T5:T68" si="5">S5/R5*100</f>
        <v>4.688099486611085</v>
      </c>
      <c r="U5" s="34">
        <v>21.439597739218147</v>
      </c>
      <c r="V5" s="39">
        <v>50.4829552819184</v>
      </c>
      <c r="W5" s="111">
        <f t="shared" si="3"/>
        <v>45757603161.50618</v>
      </c>
      <c r="X5" s="111">
        <f t="shared" si="4"/>
        <v>675765919.31705058</v>
      </c>
      <c r="Y5" s="108">
        <v>35.799999999999997</v>
      </c>
      <c r="Z5" s="108">
        <v>24.6</v>
      </c>
      <c r="AA5" s="124">
        <v>2.4199999999999999E-2</v>
      </c>
      <c r="AB5" s="125">
        <v>2.69E-2</v>
      </c>
      <c r="AC5" s="112"/>
      <c r="AD5" s="113"/>
    </row>
    <row r="6" spans="1:30" s="105" customFormat="1" x14ac:dyDescent="0.25">
      <c r="A6" s="210"/>
      <c r="B6" s="190"/>
      <c r="C6" s="202"/>
      <c r="D6" s="205"/>
      <c r="E6" s="107">
        <v>9</v>
      </c>
      <c r="F6" s="107" t="s">
        <v>18</v>
      </c>
      <c r="G6" s="111">
        <v>1821000</v>
      </c>
      <c r="H6" s="111">
        <v>2260000</v>
      </c>
      <c r="I6" s="111">
        <f t="shared" si="0"/>
        <v>5101250000</v>
      </c>
      <c r="J6" s="109">
        <f>I6/(I4*9)</f>
        <v>0.83676775132763326</v>
      </c>
      <c r="K6" s="111">
        <v>74.58</v>
      </c>
      <c r="L6" s="111">
        <v>66.8</v>
      </c>
      <c r="M6" s="111">
        <f t="shared" si="1"/>
        <v>176725</v>
      </c>
      <c r="N6" s="109">
        <f t="shared" si="2"/>
        <v>0.74681738946701182</v>
      </c>
      <c r="O6" s="110" t="s">
        <v>149</v>
      </c>
      <c r="P6" s="111">
        <v>1464160</v>
      </c>
      <c r="Q6" s="111">
        <v>1406676</v>
      </c>
      <c r="R6" s="111">
        <v>183622</v>
      </c>
      <c r="S6" s="111">
        <v>8279</v>
      </c>
      <c r="T6" s="109">
        <f t="shared" si="5"/>
        <v>4.5087189988127792</v>
      </c>
      <c r="U6" s="34">
        <v>21.202859080555882</v>
      </c>
      <c r="V6" s="39">
        <v>52.48964354527935</v>
      </c>
      <c r="W6" s="111">
        <f t="shared" si="3"/>
        <v>103914601028.06396</v>
      </c>
      <c r="X6" s="111">
        <f t="shared" si="4"/>
        <v>1514047762.9812417</v>
      </c>
      <c r="Y6" s="108">
        <v>33.700000000000003</v>
      </c>
      <c r="Z6" s="108">
        <v>17</v>
      </c>
      <c r="AA6" s="124">
        <v>2.06E-2</v>
      </c>
      <c r="AB6" s="125">
        <v>2.5100000000000001E-2</v>
      </c>
      <c r="AC6" s="112"/>
      <c r="AD6" s="113"/>
    </row>
    <row r="7" spans="1:30" s="86" customFormat="1" x14ac:dyDescent="0.25">
      <c r="A7" s="210"/>
      <c r="B7" s="190"/>
      <c r="C7" s="202"/>
      <c r="D7" s="205"/>
      <c r="E7" s="75">
        <v>27</v>
      </c>
      <c r="F7" s="75" t="s">
        <v>19</v>
      </c>
      <c r="G7" s="76">
        <v>3250000</v>
      </c>
      <c r="H7" s="76">
        <v>2763000</v>
      </c>
      <c r="I7" s="76">
        <f t="shared" si="0"/>
        <v>7516250000</v>
      </c>
      <c r="J7" s="156">
        <f>I7/(I4*27)</f>
        <v>0.41096826666119896</v>
      </c>
      <c r="K7" s="111">
        <v>39.96</v>
      </c>
      <c r="L7" s="111">
        <v>44.87</v>
      </c>
      <c r="M7" s="111">
        <f t="shared" si="1"/>
        <v>106037.5</v>
      </c>
      <c r="N7" s="109">
        <f t="shared" si="2"/>
        <v>0.44810099836247425</v>
      </c>
      <c r="O7" s="110" t="s">
        <v>149</v>
      </c>
      <c r="P7" s="76">
        <v>1578325</v>
      </c>
      <c r="Q7" s="76">
        <v>1535541</v>
      </c>
      <c r="R7" s="76">
        <v>176812</v>
      </c>
      <c r="S7" s="76">
        <v>7545</v>
      </c>
      <c r="T7" s="106">
        <f t="shared" si="5"/>
        <v>4.2672443046852031</v>
      </c>
      <c r="U7" s="34">
        <v>20.327305490377647</v>
      </c>
      <c r="V7" s="39">
        <v>54.637179825719507</v>
      </c>
      <c r="W7" s="76">
        <f t="shared" si="3"/>
        <v>148643530596.51837</v>
      </c>
      <c r="X7" s="76">
        <f t="shared" si="4"/>
        <v>1963144645.8219376</v>
      </c>
      <c r="Y7" s="34">
        <v>32.799999999999997</v>
      </c>
      <c r="Z7" s="34">
        <v>13</v>
      </c>
      <c r="AA7" s="124">
        <v>1.7299999999999999E-2</v>
      </c>
      <c r="AB7" s="125">
        <v>1.7500000000000002E-2</v>
      </c>
      <c r="AC7" s="112"/>
      <c r="AD7" s="113"/>
    </row>
    <row r="8" spans="1:30" x14ac:dyDescent="0.25">
      <c r="A8" s="210"/>
      <c r="B8" s="190"/>
      <c r="C8" s="193" t="s">
        <v>4</v>
      </c>
      <c r="D8" s="196">
        <v>0.78472222222222221</v>
      </c>
      <c r="E8" s="45">
        <v>1</v>
      </c>
      <c r="F8" s="45" t="s">
        <v>20</v>
      </c>
      <c r="G8" s="50">
        <v>90350</v>
      </c>
      <c r="H8" s="50">
        <v>100400</v>
      </c>
      <c r="I8" s="50">
        <f t="shared" si="0"/>
        <v>238437500</v>
      </c>
      <c r="J8" s="151"/>
      <c r="K8" s="50">
        <v>125.6</v>
      </c>
      <c r="L8" s="50">
        <v>91.62</v>
      </c>
      <c r="M8" s="50">
        <f t="shared" si="1"/>
        <v>271525</v>
      </c>
      <c r="N8" s="69">
        <f t="shared" si="2"/>
        <v>1.1474301410385084</v>
      </c>
      <c r="O8" s="19" t="s">
        <v>149</v>
      </c>
      <c r="P8" s="50">
        <v>1212968</v>
      </c>
      <c r="Q8" s="50">
        <v>1159620</v>
      </c>
      <c r="R8" s="50">
        <v>383227</v>
      </c>
      <c r="S8" s="50">
        <v>16073</v>
      </c>
      <c r="T8" s="69">
        <f>S8/R8*100</f>
        <v>4.1941199341382527</v>
      </c>
      <c r="U8" s="167">
        <v>30.440154533381602</v>
      </c>
      <c r="V8" s="167">
        <v>56.363315587470545</v>
      </c>
      <c r="W8" s="50">
        <f t="shared" si="3"/>
        <v>6938854259.7578773</v>
      </c>
      <c r="X8" s="50">
        <f t="shared" si="4"/>
        <v>178081454.18066132</v>
      </c>
      <c r="Y8" s="35">
        <v>30.3</v>
      </c>
      <c r="Z8" s="35">
        <v>22</v>
      </c>
      <c r="AA8" s="16">
        <v>1.6899999999999998E-2</v>
      </c>
      <c r="AB8" s="80">
        <v>2.1899999999999999E-2</v>
      </c>
    </row>
    <row r="9" spans="1:30" x14ac:dyDescent="0.25">
      <c r="A9" s="210"/>
      <c r="B9" s="190"/>
      <c r="C9" s="193"/>
      <c r="D9" s="196"/>
      <c r="E9" s="45">
        <v>3</v>
      </c>
      <c r="F9" s="45" t="s">
        <v>21</v>
      </c>
      <c r="G9" s="50">
        <v>255000</v>
      </c>
      <c r="H9" s="50">
        <v>276000</v>
      </c>
      <c r="I9" s="50">
        <f t="shared" si="0"/>
        <v>663750000</v>
      </c>
      <c r="J9" s="151">
        <f t="shared" ref="J9" si="6">I9/(I8*3)</f>
        <v>0.92791612057667106</v>
      </c>
      <c r="K9" s="50">
        <v>134.1</v>
      </c>
      <c r="L9" s="50">
        <v>124</v>
      </c>
      <c r="M9" s="50">
        <f t="shared" si="1"/>
        <v>322625.00000000006</v>
      </c>
      <c r="N9" s="69">
        <f t="shared" si="2"/>
        <v>1.3633722465796843</v>
      </c>
      <c r="O9" s="19" t="s">
        <v>149</v>
      </c>
      <c r="P9" s="50">
        <v>1305293</v>
      </c>
      <c r="Q9" s="50">
        <v>1247136</v>
      </c>
      <c r="R9" s="50">
        <v>716654</v>
      </c>
      <c r="S9" s="50">
        <v>30397</v>
      </c>
      <c r="T9" s="69">
        <f t="shared" si="5"/>
        <v>4.2415168268090317</v>
      </c>
      <c r="U9" s="35">
        <v>43.611893169630243</v>
      </c>
      <c r="V9" s="167">
        <v>56.744990832896768</v>
      </c>
      <c r="W9" s="50">
        <f t="shared" si="3"/>
        <v>27657650257.451763</v>
      </c>
      <c r="X9" s="50">
        <f t="shared" si="4"/>
        <v>877111446.67380798</v>
      </c>
      <c r="Y9" s="35">
        <v>31.8</v>
      </c>
      <c r="Z9" s="35">
        <v>22.4</v>
      </c>
      <c r="AA9" s="16">
        <v>1.6199999999999999E-2</v>
      </c>
      <c r="AB9" s="80">
        <v>1.8700000000000001E-2</v>
      </c>
    </row>
    <row r="10" spans="1:30" x14ac:dyDescent="0.25">
      <c r="A10" s="210"/>
      <c r="B10" s="190"/>
      <c r="C10" s="193"/>
      <c r="D10" s="196"/>
      <c r="E10" s="45">
        <v>9</v>
      </c>
      <c r="F10" s="45" t="s">
        <v>22</v>
      </c>
      <c r="G10" s="50">
        <v>913500</v>
      </c>
      <c r="H10" s="50">
        <v>771900</v>
      </c>
      <c r="I10" s="50">
        <f t="shared" si="0"/>
        <v>2106750000</v>
      </c>
      <c r="J10" s="151">
        <f t="shared" ref="J10" si="7">I10/(I8*9)</f>
        <v>0.98173875054608994</v>
      </c>
      <c r="K10" s="50">
        <v>145.80000000000001</v>
      </c>
      <c r="L10" s="50">
        <v>94.24</v>
      </c>
      <c r="M10" s="50">
        <f t="shared" si="1"/>
        <v>300050.00000000006</v>
      </c>
      <c r="N10" s="69">
        <f t="shared" si="2"/>
        <v>1.2679731657070417</v>
      </c>
      <c r="O10" s="19" t="s">
        <v>149</v>
      </c>
      <c r="P10" s="50">
        <v>1476144</v>
      </c>
      <c r="Q10" s="50">
        <v>1403449</v>
      </c>
      <c r="R10" s="50">
        <v>949832</v>
      </c>
      <c r="S10" s="50">
        <v>40432</v>
      </c>
      <c r="T10" s="69">
        <f t="shared" si="5"/>
        <v>4.2567527731219839</v>
      </c>
      <c r="U10" s="35">
        <v>49.094558477009151</v>
      </c>
      <c r="V10" s="167">
        <v>57.038470052884023</v>
      </c>
      <c r="W10" s="50">
        <f t="shared" si="3"/>
        <v>98336392273.213211</v>
      </c>
      <c r="X10" s="50">
        <f t="shared" si="4"/>
        <v>3291375025.4495411</v>
      </c>
      <c r="Y10" s="35">
        <v>31.6</v>
      </c>
      <c r="Z10" s="35">
        <v>22.8</v>
      </c>
      <c r="AA10" s="16">
        <v>1.6E-2</v>
      </c>
      <c r="AB10" s="80">
        <v>2.0299999999999999E-2</v>
      </c>
    </row>
    <row r="11" spans="1:30" x14ac:dyDescent="0.25">
      <c r="A11" s="210"/>
      <c r="B11" s="190"/>
      <c r="C11" s="193"/>
      <c r="D11" s="196"/>
      <c r="E11" s="45">
        <v>27</v>
      </c>
      <c r="F11" s="45" t="s">
        <v>23</v>
      </c>
      <c r="G11" s="50">
        <v>3046000</v>
      </c>
      <c r="H11" s="50">
        <v>2875000</v>
      </c>
      <c r="I11" s="50">
        <f t="shared" si="0"/>
        <v>7401250000</v>
      </c>
      <c r="J11" s="151">
        <f t="shared" ref="J11" si="8">I11/(I8*27)</f>
        <v>1.1496529294694433</v>
      </c>
      <c r="K11" s="50">
        <v>133.4</v>
      </c>
      <c r="L11" s="50">
        <v>109.1</v>
      </c>
      <c r="M11" s="50">
        <f t="shared" si="1"/>
        <v>303125</v>
      </c>
      <c r="N11" s="69">
        <f t="shared" si="2"/>
        <v>1.2809677248956737</v>
      </c>
      <c r="O11" s="19" t="s">
        <v>149</v>
      </c>
      <c r="P11" s="50">
        <v>1797307</v>
      </c>
      <c r="Q11" s="50">
        <v>1707774</v>
      </c>
      <c r="R11" s="50">
        <v>1223820</v>
      </c>
      <c r="S11" s="50">
        <v>51160</v>
      </c>
      <c r="T11" s="69">
        <f t="shared" si="5"/>
        <v>4.1803533199326699</v>
      </c>
      <c r="U11" s="35">
        <v>51.274545109598826</v>
      </c>
      <c r="V11" s="167">
        <v>57.017638021896708</v>
      </c>
      <c r="W11" s="50">
        <f t="shared" si="3"/>
        <v>360591115301.2536</v>
      </c>
      <c r="X11" s="50">
        <f t="shared" si="4"/>
        <v>12012200336.855776</v>
      </c>
      <c r="Y11" s="35">
        <v>31.7</v>
      </c>
      <c r="Z11" s="35">
        <v>22.5</v>
      </c>
      <c r="AA11" s="16">
        <v>1.5699999999999999E-2</v>
      </c>
      <c r="AB11" s="80">
        <v>1.8499999999999999E-2</v>
      </c>
    </row>
    <row r="12" spans="1:30" x14ac:dyDescent="0.25">
      <c r="A12" s="210"/>
      <c r="B12" s="190"/>
      <c r="C12" s="197" t="s">
        <v>5</v>
      </c>
      <c r="D12" s="198">
        <v>0.97857142857142854</v>
      </c>
      <c r="E12" s="46">
        <v>1</v>
      </c>
      <c r="F12" s="46" t="s">
        <v>24</v>
      </c>
      <c r="G12" s="49">
        <v>243200</v>
      </c>
      <c r="H12" s="49">
        <v>302800</v>
      </c>
      <c r="I12" s="49">
        <f t="shared" si="0"/>
        <v>682500000</v>
      </c>
      <c r="J12" s="152"/>
      <c r="K12" s="49">
        <v>116.2</v>
      </c>
      <c r="L12" s="49">
        <v>93.74</v>
      </c>
      <c r="M12" s="49">
        <f t="shared" si="1"/>
        <v>262425</v>
      </c>
      <c r="N12" s="70">
        <f t="shared" si="2"/>
        <v>1.10897469758597</v>
      </c>
      <c r="O12" s="20" t="s">
        <v>149</v>
      </c>
      <c r="P12" s="49">
        <v>1561723</v>
      </c>
      <c r="Q12" s="49">
        <v>1517364</v>
      </c>
      <c r="R12" s="49">
        <v>499395</v>
      </c>
      <c r="S12" s="49">
        <v>22311</v>
      </c>
      <c r="T12" s="70">
        <f t="shared" si="5"/>
        <v>4.4676058030216561</v>
      </c>
      <c r="U12" s="168">
        <v>31.380314150065505</v>
      </c>
      <c r="V12" s="168">
        <v>49.957923448399271</v>
      </c>
      <c r="W12" s="49">
        <f t="shared" si="3"/>
        <v>20808736579.726364</v>
      </c>
      <c r="X12" s="49">
        <f t="shared" si="4"/>
        <v>487104412.57128417</v>
      </c>
      <c r="Y12" s="36">
        <v>33.4</v>
      </c>
      <c r="Z12" s="36">
        <v>22.7</v>
      </c>
      <c r="AA12" s="17">
        <v>2.52E-2</v>
      </c>
      <c r="AB12" s="81">
        <v>2.7799999999999998E-2</v>
      </c>
    </row>
    <row r="13" spans="1:30" x14ac:dyDescent="0.25">
      <c r="A13" s="210"/>
      <c r="B13" s="190"/>
      <c r="C13" s="197"/>
      <c r="D13" s="198"/>
      <c r="E13" s="46">
        <v>3</v>
      </c>
      <c r="F13" s="46" t="s">
        <v>25</v>
      </c>
      <c r="G13" s="49">
        <v>670100</v>
      </c>
      <c r="H13" s="49">
        <v>824500</v>
      </c>
      <c r="I13" s="49">
        <f t="shared" si="0"/>
        <v>1868250000</v>
      </c>
      <c r="J13" s="152">
        <f t="shared" ref="J13" si="9">I13/(I12*3)</f>
        <v>0.91245421245421243</v>
      </c>
      <c r="K13" s="49">
        <v>84.22</v>
      </c>
      <c r="L13" s="49">
        <v>87.05</v>
      </c>
      <c r="M13" s="49">
        <f t="shared" si="1"/>
        <v>214087.5</v>
      </c>
      <c r="N13" s="70">
        <f t="shared" si="2"/>
        <v>0.90470656595002907</v>
      </c>
      <c r="O13" s="20" t="s">
        <v>149</v>
      </c>
      <c r="P13" s="49">
        <v>1473468</v>
      </c>
      <c r="Q13" s="49">
        <v>1425842</v>
      </c>
      <c r="R13" s="49">
        <v>618887</v>
      </c>
      <c r="S13" s="49">
        <v>27759</v>
      </c>
      <c r="T13" s="70">
        <f t="shared" si="5"/>
        <v>4.485309919258281</v>
      </c>
      <c r="U13" s="36">
        <v>36.896658255262544</v>
      </c>
      <c r="V13" s="168">
        <v>51.912262422304373</v>
      </c>
      <c r="W13" s="49">
        <f t="shared" si="3"/>
        <v>66704129265.956299</v>
      </c>
      <c r="X13" s="49">
        <f t="shared" si="4"/>
        <v>1827124141.3210065</v>
      </c>
      <c r="Y13" s="36">
        <v>33.1</v>
      </c>
      <c r="Z13" s="36">
        <v>20.6</v>
      </c>
      <c r="AA13" s="17">
        <v>2.1700000000000001E-2</v>
      </c>
      <c r="AB13" s="81">
        <v>2.4799999999999999E-2</v>
      </c>
    </row>
    <row r="14" spans="1:30" x14ac:dyDescent="0.25">
      <c r="A14" s="210"/>
      <c r="B14" s="190"/>
      <c r="C14" s="197"/>
      <c r="D14" s="198"/>
      <c r="E14" s="46">
        <v>9</v>
      </c>
      <c r="F14" s="46" t="s">
        <v>26</v>
      </c>
      <c r="G14" s="49">
        <v>871700</v>
      </c>
      <c r="H14" s="49">
        <v>1084000</v>
      </c>
      <c r="I14" s="49">
        <f t="shared" si="0"/>
        <v>2444625000</v>
      </c>
      <c r="J14" s="152">
        <f t="shared" ref="J14" si="10">I14/(I12*9)</f>
        <v>0.39798534798534796</v>
      </c>
      <c r="K14" s="49">
        <v>43.7</v>
      </c>
      <c r="L14" s="49">
        <v>39.6</v>
      </c>
      <c r="M14" s="49">
        <f t="shared" si="1"/>
        <v>104125.00000000003</v>
      </c>
      <c r="N14" s="70">
        <f t="shared" si="2"/>
        <v>0.44001901642808106</v>
      </c>
      <c r="O14" s="20" t="s">
        <v>149</v>
      </c>
      <c r="P14" s="49">
        <v>1501940</v>
      </c>
      <c r="Q14" s="49">
        <v>1451976</v>
      </c>
      <c r="R14" s="49">
        <v>646840</v>
      </c>
      <c r="S14" s="49">
        <v>27609</v>
      </c>
      <c r="T14" s="70">
        <f t="shared" si="5"/>
        <v>4.2682889122503243</v>
      </c>
      <c r="U14" s="36">
        <v>38.859368887640031</v>
      </c>
      <c r="V14" s="168">
        <v>54.46788494809693</v>
      </c>
      <c r="W14" s="49">
        <f t="shared" si="3"/>
        <v>91836398936.292435</v>
      </c>
      <c r="X14" s="49">
        <f t="shared" si="4"/>
        <v>2447658662.4215584</v>
      </c>
      <c r="Y14" s="36">
        <v>33.5</v>
      </c>
      <c r="Z14" s="36">
        <v>14.3</v>
      </c>
      <c r="AA14" s="17">
        <v>1.7500000000000002E-2</v>
      </c>
      <c r="AB14" s="81">
        <v>2.1100000000000001E-2</v>
      </c>
    </row>
    <row r="15" spans="1:30" x14ac:dyDescent="0.25">
      <c r="A15" s="210"/>
      <c r="B15" s="190"/>
      <c r="C15" s="197"/>
      <c r="D15" s="198"/>
      <c r="E15" s="46">
        <v>27</v>
      </c>
      <c r="F15" s="46" t="s">
        <v>27</v>
      </c>
      <c r="G15" s="49">
        <v>1630000</v>
      </c>
      <c r="H15" s="49">
        <v>1749000</v>
      </c>
      <c r="I15" s="49">
        <f t="shared" si="0"/>
        <v>4223750000</v>
      </c>
      <c r="J15" s="152">
        <f t="shared" ref="J15" si="11">I15/(I12*27)</f>
        <v>0.22920906254239587</v>
      </c>
      <c r="K15" s="49">
        <v>18.93</v>
      </c>
      <c r="L15" s="49">
        <v>15.37</v>
      </c>
      <c r="M15" s="49">
        <f t="shared" si="1"/>
        <v>42874.999999999993</v>
      </c>
      <c r="N15" s="70">
        <f t="shared" si="2"/>
        <v>0.18118430088215093</v>
      </c>
      <c r="O15" s="20" t="s">
        <v>149</v>
      </c>
      <c r="P15" s="49">
        <v>1535672</v>
      </c>
      <c r="Q15" s="49">
        <v>1488952</v>
      </c>
      <c r="R15" s="49">
        <v>636857</v>
      </c>
      <c r="S15" s="49">
        <v>27630</v>
      </c>
      <c r="T15" s="70">
        <f t="shared" si="5"/>
        <v>4.3384935707702041</v>
      </c>
      <c r="U15" s="36">
        <v>37.905966747081159</v>
      </c>
      <c r="V15" s="168">
        <v>54.912415333621468</v>
      </c>
      <c r="W15" s="49">
        <f t="shared" si="3"/>
        <v>155234416541.26007</v>
      </c>
      <c r="X15" s="49">
        <f t="shared" si="4"/>
        <v>4173026768.1852317</v>
      </c>
      <c r="Y15" s="36">
        <v>34.5</v>
      </c>
      <c r="Z15" s="36">
        <v>11.9</v>
      </c>
      <c r="AA15" s="17">
        <v>1.7100000000000001E-2</v>
      </c>
      <c r="AB15" s="81">
        <v>2.0199999999999999E-2</v>
      </c>
    </row>
    <row r="16" spans="1:30" x14ac:dyDescent="0.25">
      <c r="A16" s="210"/>
      <c r="B16" s="190"/>
      <c r="C16" s="194" t="s">
        <v>6</v>
      </c>
      <c r="D16" s="195">
        <v>1.1845238095238095</v>
      </c>
      <c r="E16" s="44">
        <v>1</v>
      </c>
      <c r="F16" s="44" t="s">
        <v>28</v>
      </c>
      <c r="G16" s="53">
        <v>270200</v>
      </c>
      <c r="H16" s="53">
        <v>321000</v>
      </c>
      <c r="I16" s="53">
        <f t="shared" si="0"/>
        <v>739000000</v>
      </c>
      <c r="J16" s="153"/>
      <c r="K16" s="53">
        <v>123.3</v>
      </c>
      <c r="L16" s="53">
        <v>113.3</v>
      </c>
      <c r="M16" s="53">
        <f t="shared" si="1"/>
        <v>295750</v>
      </c>
      <c r="N16" s="68">
        <f t="shared" si="2"/>
        <v>1.2498019122074904</v>
      </c>
      <c r="O16" s="21" t="s">
        <v>149</v>
      </c>
      <c r="P16" s="53">
        <v>1732289</v>
      </c>
      <c r="Q16" s="53">
        <v>1683930</v>
      </c>
      <c r="R16" s="53">
        <v>618342</v>
      </c>
      <c r="S16" s="53">
        <v>27727</v>
      </c>
      <c r="T16" s="68">
        <f t="shared" si="5"/>
        <v>4.4840880936439707</v>
      </c>
      <c r="U16" s="169">
        <v>32.720926047994872</v>
      </c>
      <c r="V16" s="169">
        <v>50.686676743683861</v>
      </c>
      <c r="W16" s="53">
        <f t="shared" si="3"/>
        <v>23505728265.318317</v>
      </c>
      <c r="X16" s="53">
        <f t="shared" si="4"/>
        <v>599543627.07798672</v>
      </c>
      <c r="Y16" s="37">
        <v>34.6</v>
      </c>
      <c r="Z16" s="37">
        <v>23.4</v>
      </c>
      <c r="AA16" s="18">
        <v>2.5000000000000001E-2</v>
      </c>
      <c r="AB16" s="82">
        <v>2.9100000000000001E-2</v>
      </c>
    </row>
    <row r="17" spans="1:30" x14ac:dyDescent="0.25">
      <c r="A17" s="210"/>
      <c r="B17" s="190"/>
      <c r="C17" s="194"/>
      <c r="D17" s="195"/>
      <c r="E17" s="44">
        <v>3</v>
      </c>
      <c r="F17" s="44" t="s">
        <v>29</v>
      </c>
      <c r="G17" s="53">
        <v>567900</v>
      </c>
      <c r="H17" s="53">
        <v>524800</v>
      </c>
      <c r="I17" s="53">
        <f t="shared" si="0"/>
        <v>1365875000</v>
      </c>
      <c r="J17" s="153">
        <f t="shared" ref="J17" si="12">I17/(I16*3)</f>
        <v>0.61609156517816865</v>
      </c>
      <c r="K17" s="53">
        <v>111.8</v>
      </c>
      <c r="L17" s="53">
        <v>80.08</v>
      </c>
      <c r="M17" s="53">
        <f t="shared" si="1"/>
        <v>239850</v>
      </c>
      <c r="N17" s="68">
        <f t="shared" si="2"/>
        <v>1.0135756167133274</v>
      </c>
      <c r="O17" s="21" t="s">
        <v>149</v>
      </c>
      <c r="P17" s="53">
        <v>1668446</v>
      </c>
      <c r="Q17" s="53">
        <v>1616609</v>
      </c>
      <c r="R17" s="53">
        <v>809422</v>
      </c>
      <c r="S17" s="53">
        <v>36822</v>
      </c>
      <c r="T17" s="68">
        <f t="shared" si="5"/>
        <v>4.549172125294346</v>
      </c>
      <c r="U17" s="37">
        <v>39.821551160484709</v>
      </c>
      <c r="V17" s="169">
        <v>53.099861904632945</v>
      </c>
      <c r="W17" s="53">
        <f t="shared" si="3"/>
        <v>52701377427.408516</v>
      </c>
      <c r="X17" s="53">
        <f t="shared" si="4"/>
        <v>1600661747.3818088</v>
      </c>
      <c r="Y17" s="37">
        <v>33.6</v>
      </c>
      <c r="Z17" s="37">
        <v>19.600000000000001</v>
      </c>
      <c r="AA17" s="18">
        <v>2.0799999999999999E-2</v>
      </c>
      <c r="AB17" s="82">
        <v>2.3699999999999999E-2</v>
      </c>
    </row>
    <row r="18" spans="1:30" x14ac:dyDescent="0.25">
      <c r="A18" s="210"/>
      <c r="B18" s="190"/>
      <c r="C18" s="194"/>
      <c r="D18" s="195"/>
      <c r="E18" s="44">
        <v>9</v>
      </c>
      <c r="F18" s="44" t="s">
        <v>30</v>
      </c>
      <c r="G18" s="53">
        <v>1015000</v>
      </c>
      <c r="H18" s="53">
        <v>990600</v>
      </c>
      <c r="I18" s="53">
        <f t="shared" si="0"/>
        <v>2507000000</v>
      </c>
      <c r="J18" s="153">
        <f t="shared" ref="J18" si="13">I18/(I16*9)</f>
        <v>0.37693579912795067</v>
      </c>
      <c r="K18" s="53">
        <v>56.78</v>
      </c>
      <c r="L18" s="53">
        <v>62.16</v>
      </c>
      <c r="M18" s="53">
        <f t="shared" si="1"/>
        <v>148675</v>
      </c>
      <c r="N18" s="68">
        <f t="shared" si="2"/>
        <v>0.628281654429243</v>
      </c>
      <c r="O18" s="21" t="s">
        <v>149</v>
      </c>
      <c r="P18" s="53">
        <v>1752990</v>
      </c>
      <c r="Q18" s="53">
        <v>1691573</v>
      </c>
      <c r="R18" s="53">
        <v>837196</v>
      </c>
      <c r="S18" s="53">
        <v>35492</v>
      </c>
      <c r="T18" s="68">
        <f t="shared" si="5"/>
        <v>4.2393895814122384</v>
      </c>
      <c r="U18" s="37">
        <v>40.937734286371324</v>
      </c>
      <c r="V18" s="169">
        <v>54.903287333108885</v>
      </c>
      <c r="W18" s="53">
        <f t="shared" si="3"/>
        <v>99035168005.522003</v>
      </c>
      <c r="X18" s="53">
        <f t="shared" si="4"/>
        <v>2786786620.2231264</v>
      </c>
      <c r="Y18" s="37">
        <v>34.1</v>
      </c>
      <c r="Z18" s="37">
        <v>14.3</v>
      </c>
      <c r="AA18" s="18">
        <v>1.7500000000000002E-2</v>
      </c>
      <c r="AB18" s="82">
        <v>1.9900000000000001E-2</v>
      </c>
    </row>
    <row r="19" spans="1:30" ht="15.75" thickBot="1" x14ac:dyDescent="0.3">
      <c r="A19" s="210"/>
      <c r="B19" s="199"/>
      <c r="C19" s="203"/>
      <c r="D19" s="200"/>
      <c r="E19" s="48">
        <v>27</v>
      </c>
      <c r="F19" s="48" t="s">
        <v>31</v>
      </c>
      <c r="G19" s="54">
        <v>1615000</v>
      </c>
      <c r="H19" s="54">
        <v>1449000</v>
      </c>
      <c r="I19" s="54">
        <f t="shared" si="0"/>
        <v>3830000000</v>
      </c>
      <c r="J19" s="153">
        <f t="shared" ref="J19" si="14">I19/(I16*27)</f>
        <v>0.19195108504986719</v>
      </c>
      <c r="K19" s="53">
        <v>23.39</v>
      </c>
      <c r="L19" s="53">
        <v>18.34</v>
      </c>
      <c r="M19" s="53">
        <f t="shared" si="1"/>
        <v>52162.5</v>
      </c>
      <c r="N19" s="71">
        <f t="shared" si="2"/>
        <v>0.2204320955047277</v>
      </c>
      <c r="O19" s="26" t="s">
        <v>149</v>
      </c>
      <c r="P19" s="54">
        <v>1729096</v>
      </c>
      <c r="Q19" s="54">
        <v>1676937</v>
      </c>
      <c r="R19" s="54">
        <v>796350</v>
      </c>
      <c r="S19" s="54">
        <v>32184</v>
      </c>
      <c r="T19" s="71">
        <f t="shared" si="5"/>
        <v>4.0414390657374266</v>
      </c>
      <c r="U19" s="38">
        <v>40.083438435671738</v>
      </c>
      <c r="V19" s="170">
        <v>55.239676313432319</v>
      </c>
      <c r="W19" s="54">
        <f t="shared" si="3"/>
        <v>148888578673.48038</v>
      </c>
      <c r="X19" s="54">
        <f t="shared" si="4"/>
        <v>3937955575.4370298</v>
      </c>
      <c r="Y19" s="38">
        <v>33.4</v>
      </c>
      <c r="Z19" s="38">
        <v>10.5</v>
      </c>
      <c r="AA19" s="27">
        <v>1.7600000000000001E-2</v>
      </c>
      <c r="AB19" s="83">
        <v>2.2200000000000001E-2</v>
      </c>
    </row>
    <row r="20" spans="1:30" s="86" customFormat="1" x14ac:dyDescent="0.25">
      <c r="A20" s="210"/>
      <c r="B20" s="189" t="s">
        <v>177</v>
      </c>
      <c r="C20" s="201" t="s">
        <v>15</v>
      </c>
      <c r="D20" s="204">
        <v>0.49305555555555558</v>
      </c>
      <c r="E20" s="100">
        <v>1</v>
      </c>
      <c r="F20" s="114" t="s">
        <v>32</v>
      </c>
      <c r="G20" s="117">
        <v>208300</v>
      </c>
      <c r="H20" s="117">
        <v>206900</v>
      </c>
      <c r="I20" s="117">
        <f t="shared" si="0"/>
        <v>519000000</v>
      </c>
      <c r="J20" s="155"/>
      <c r="K20" s="117">
        <v>107.3</v>
      </c>
      <c r="L20" s="117">
        <v>95.24</v>
      </c>
      <c r="M20" s="117">
        <f t="shared" si="1"/>
        <v>253175</v>
      </c>
      <c r="N20" s="115">
        <f t="shared" si="2"/>
        <v>1.0698853731974012</v>
      </c>
      <c r="O20" s="110" t="s">
        <v>149</v>
      </c>
      <c r="P20" s="76">
        <v>1940230</v>
      </c>
      <c r="Q20" s="76">
        <v>1893979</v>
      </c>
      <c r="R20" s="76">
        <v>174673</v>
      </c>
      <c r="S20" s="76">
        <v>538</v>
      </c>
      <c r="T20" s="106"/>
      <c r="U20" s="39">
        <v>19.6025959105143</v>
      </c>
      <c r="V20" s="39"/>
      <c r="W20" s="76">
        <f t="shared" si="3"/>
        <v>9931226553.0375156</v>
      </c>
      <c r="X20" s="39"/>
      <c r="Y20" s="39"/>
      <c r="Z20" s="39"/>
      <c r="AA20" s="126">
        <v>2.2599999999999999E-2</v>
      </c>
      <c r="AB20" s="127"/>
      <c r="AD20" s="149"/>
    </row>
    <row r="21" spans="1:30" s="86" customFormat="1" x14ac:dyDescent="0.25">
      <c r="A21" s="210"/>
      <c r="B21" s="190"/>
      <c r="C21" s="202"/>
      <c r="D21" s="205"/>
      <c r="E21" s="107">
        <v>3</v>
      </c>
      <c r="F21" s="75" t="s">
        <v>33</v>
      </c>
      <c r="G21" s="76">
        <v>517000</v>
      </c>
      <c r="H21" s="76">
        <v>639600</v>
      </c>
      <c r="I21" s="76">
        <f t="shared" si="0"/>
        <v>1445750000</v>
      </c>
      <c r="J21" s="156">
        <f t="shared" ref="J21" si="15">I21/(I20*3)</f>
        <v>0.92854849068721901</v>
      </c>
      <c r="K21" s="76">
        <v>110.3</v>
      </c>
      <c r="L21" s="76">
        <v>131.1</v>
      </c>
      <c r="M21" s="76">
        <f t="shared" si="1"/>
        <v>301749.99999999994</v>
      </c>
      <c r="N21" s="116">
        <f t="shared" si="2"/>
        <v>1.2751571496487242</v>
      </c>
      <c r="O21" s="110" t="s">
        <v>149</v>
      </c>
      <c r="P21" s="76">
        <v>1644378</v>
      </c>
      <c r="Q21" s="76">
        <v>1605569</v>
      </c>
      <c r="R21" s="76">
        <v>176331</v>
      </c>
      <c r="S21" s="76">
        <v>216</v>
      </c>
      <c r="T21" s="106"/>
      <c r="U21" s="34">
        <v>20.864716496145604</v>
      </c>
      <c r="V21" s="39"/>
      <c r="W21" s="76">
        <f t="shared" si="3"/>
        <v>29453235202.91563</v>
      </c>
      <c r="X21" s="39"/>
      <c r="Y21" s="39"/>
      <c r="Z21" s="39"/>
      <c r="AA21" s="126">
        <v>2.2100000000000002E-2</v>
      </c>
      <c r="AB21" s="127"/>
      <c r="AD21" s="149"/>
    </row>
    <row r="22" spans="1:30" s="86" customFormat="1" x14ac:dyDescent="0.25">
      <c r="A22" s="210"/>
      <c r="B22" s="190"/>
      <c r="C22" s="202"/>
      <c r="D22" s="205"/>
      <c r="E22" s="107">
        <v>9</v>
      </c>
      <c r="F22" s="75" t="s">
        <v>34</v>
      </c>
      <c r="G22" s="76">
        <v>1391000</v>
      </c>
      <c r="H22" s="76">
        <v>1925000</v>
      </c>
      <c r="I22" s="76">
        <f t="shared" si="0"/>
        <v>4145000000</v>
      </c>
      <c r="J22" s="156">
        <f t="shared" ref="J22" si="16">I22/(I20*9)</f>
        <v>0.88739028045386426</v>
      </c>
      <c r="K22" s="76">
        <v>101.6</v>
      </c>
      <c r="L22" s="76">
        <v>109.7</v>
      </c>
      <c r="M22" s="76">
        <f t="shared" si="1"/>
        <v>264125</v>
      </c>
      <c r="N22" s="116">
        <f t="shared" si="2"/>
        <v>1.116158681527653</v>
      </c>
      <c r="O22" s="110" t="s">
        <v>149</v>
      </c>
      <c r="P22" s="76">
        <v>1864990</v>
      </c>
      <c r="Q22" s="76">
        <v>1815093</v>
      </c>
      <c r="R22" s="76">
        <v>214097</v>
      </c>
      <c r="S22" s="76">
        <v>136</v>
      </c>
      <c r="T22" s="106"/>
      <c r="U22" s="34">
        <v>21.344784537211051</v>
      </c>
      <c r="V22" s="39"/>
      <c r="W22" s="76">
        <f t="shared" si="3"/>
        <v>86107044812.572754</v>
      </c>
      <c r="X22" s="39"/>
      <c r="Y22" s="39"/>
      <c r="Z22" s="39"/>
      <c r="AA22" s="126">
        <v>2.23E-2</v>
      </c>
      <c r="AB22" s="127"/>
      <c r="AD22" s="149"/>
    </row>
    <row r="23" spans="1:30" s="86" customFormat="1" x14ac:dyDescent="0.25">
      <c r="A23" s="210"/>
      <c r="B23" s="190"/>
      <c r="C23" s="202"/>
      <c r="D23" s="205"/>
      <c r="E23" s="75">
        <v>27</v>
      </c>
      <c r="F23" s="75" t="s">
        <v>35</v>
      </c>
      <c r="G23" s="76">
        <v>5259000</v>
      </c>
      <c r="H23" s="76">
        <v>5775000</v>
      </c>
      <c r="I23" s="76">
        <f t="shared" si="0"/>
        <v>13792500000</v>
      </c>
      <c r="J23" s="156">
        <f t="shared" ref="J23" si="17">I23/(I20*27)</f>
        <v>0.98426461143224153</v>
      </c>
      <c r="K23" s="76">
        <v>94.58</v>
      </c>
      <c r="L23" s="76">
        <v>99.99</v>
      </c>
      <c r="M23" s="76">
        <f t="shared" si="1"/>
        <v>243212.5</v>
      </c>
      <c r="N23" s="116">
        <f t="shared" si="2"/>
        <v>1.0277851143626855</v>
      </c>
      <c r="O23" s="110" t="s">
        <v>149</v>
      </c>
      <c r="P23" s="76">
        <v>1721826</v>
      </c>
      <c r="Q23" s="76">
        <v>1677613</v>
      </c>
      <c r="R23" s="76">
        <v>199541</v>
      </c>
      <c r="S23" s="76">
        <v>85</v>
      </c>
      <c r="T23" s="106"/>
      <c r="U23" s="34">
        <v>21.11518151087288</v>
      </c>
      <c r="V23" s="39"/>
      <c r="W23" s="76">
        <f t="shared" si="3"/>
        <v>283752915873.9035</v>
      </c>
      <c r="X23" s="39"/>
      <c r="Y23" s="39"/>
      <c r="Z23" s="39"/>
      <c r="AA23" s="126">
        <v>2.2200000000000001E-2</v>
      </c>
      <c r="AB23" s="127"/>
      <c r="AD23" s="149"/>
    </row>
    <row r="24" spans="1:30" x14ac:dyDescent="0.25">
      <c r="A24" s="210"/>
      <c r="B24" s="190"/>
      <c r="C24" s="193" t="s">
        <v>4</v>
      </c>
      <c r="D24" s="196">
        <v>0.68412698412698414</v>
      </c>
      <c r="E24" s="45">
        <v>1</v>
      </c>
      <c r="F24" s="45" t="s">
        <v>36</v>
      </c>
      <c r="G24" s="50">
        <v>71610</v>
      </c>
      <c r="H24" s="50">
        <v>82390</v>
      </c>
      <c r="I24" s="50">
        <f t="shared" si="0"/>
        <v>192500000</v>
      </c>
      <c r="J24" s="151"/>
      <c r="K24" s="50">
        <v>69.41</v>
      </c>
      <c r="L24" s="50">
        <v>57.77</v>
      </c>
      <c r="M24" s="50">
        <f t="shared" si="1"/>
        <v>158975</v>
      </c>
      <c r="N24" s="60">
        <f t="shared" si="2"/>
        <v>0.67180814537002798</v>
      </c>
      <c r="O24" s="19" t="s">
        <v>149</v>
      </c>
      <c r="P24" s="50">
        <v>1005074</v>
      </c>
      <c r="Q24" s="50">
        <v>962609</v>
      </c>
      <c r="R24" s="50">
        <v>326799</v>
      </c>
      <c r="S24" s="50">
        <v>783</v>
      </c>
      <c r="T24" s="69"/>
      <c r="U24" s="167">
        <v>31.05068413031664</v>
      </c>
      <c r="V24" s="128"/>
      <c r="W24" s="50">
        <f t="shared" si="3"/>
        <v>5724713891.7134399</v>
      </c>
      <c r="X24" s="128"/>
      <c r="Y24" s="128"/>
      <c r="Z24" s="128"/>
      <c r="AA24" s="129">
        <v>1.83E-2</v>
      </c>
      <c r="AB24" s="130"/>
    </row>
    <row r="25" spans="1:30" x14ac:dyDescent="0.25">
      <c r="A25" s="210"/>
      <c r="B25" s="190"/>
      <c r="C25" s="193"/>
      <c r="D25" s="196"/>
      <c r="E25" s="45">
        <v>3</v>
      </c>
      <c r="F25" s="45" t="s">
        <v>37</v>
      </c>
      <c r="G25" s="50">
        <v>290300</v>
      </c>
      <c r="H25" s="50">
        <v>251500</v>
      </c>
      <c r="I25" s="50">
        <f t="shared" si="0"/>
        <v>677250000</v>
      </c>
      <c r="J25" s="151">
        <f t="shared" ref="J25" si="18">I25/(I24*3)</f>
        <v>1.1727272727272726</v>
      </c>
      <c r="K25" s="50">
        <v>81.55</v>
      </c>
      <c r="L25" s="50">
        <v>62.25</v>
      </c>
      <c r="M25" s="50">
        <f t="shared" si="1"/>
        <v>179750.00000000003</v>
      </c>
      <c r="N25" s="60">
        <f t="shared" si="2"/>
        <v>0.75960065501030072</v>
      </c>
      <c r="O25" s="19" t="s">
        <v>149</v>
      </c>
      <c r="P25" s="50">
        <v>572868</v>
      </c>
      <c r="Q25" s="50">
        <v>481709</v>
      </c>
      <c r="R25" s="50">
        <v>263168</v>
      </c>
      <c r="S25" s="50">
        <v>243</v>
      </c>
      <c r="T25" s="69"/>
      <c r="U25" s="35">
        <v>42.152166556987702</v>
      </c>
      <c r="V25" s="128"/>
      <c r="W25" s="50">
        <f t="shared" si="3"/>
        <v>24004856398.85627</v>
      </c>
      <c r="X25" s="128"/>
      <c r="Y25" s="128"/>
      <c r="Z25" s="128"/>
      <c r="AA25" s="129">
        <v>1.8499999999999999E-2</v>
      </c>
      <c r="AB25" s="130"/>
    </row>
    <row r="26" spans="1:30" x14ac:dyDescent="0.25">
      <c r="A26" s="210"/>
      <c r="B26" s="190"/>
      <c r="C26" s="193"/>
      <c r="D26" s="196"/>
      <c r="E26" s="45">
        <v>9</v>
      </c>
      <c r="F26" s="45" t="s">
        <v>38</v>
      </c>
      <c r="G26" s="50">
        <v>690500</v>
      </c>
      <c r="H26" s="50">
        <v>741900</v>
      </c>
      <c r="I26" s="50">
        <f t="shared" si="0"/>
        <v>1790500000</v>
      </c>
      <c r="J26" s="151">
        <f t="shared" ref="J26" si="19">I26/(I24*9)</f>
        <v>1.0334776334776334</v>
      </c>
      <c r="K26" s="50">
        <v>74.31</v>
      </c>
      <c r="L26" s="50">
        <v>66.040000000000006</v>
      </c>
      <c r="M26" s="50">
        <f t="shared" si="1"/>
        <v>175437.50000000003</v>
      </c>
      <c r="N26" s="60">
        <f t="shared" si="2"/>
        <v>0.74137657809941382</v>
      </c>
      <c r="O26" s="19" t="s">
        <v>149</v>
      </c>
      <c r="P26" s="50">
        <v>1098634</v>
      </c>
      <c r="Q26" s="50">
        <v>1048967</v>
      </c>
      <c r="R26" s="50">
        <v>632246</v>
      </c>
      <c r="S26" s="50">
        <v>365</v>
      </c>
      <c r="T26" s="69"/>
      <c r="U26" s="35">
        <v>44.903580379554356</v>
      </c>
      <c r="V26" s="128"/>
      <c r="W26" s="50">
        <f t="shared" si="3"/>
        <v>76765147125.430298</v>
      </c>
      <c r="X26" s="128"/>
      <c r="Y26" s="128"/>
      <c r="Z26" s="128"/>
      <c r="AA26" s="129">
        <v>1.83E-2</v>
      </c>
      <c r="AB26" s="130"/>
    </row>
    <row r="27" spans="1:30" x14ac:dyDescent="0.25">
      <c r="A27" s="210"/>
      <c r="B27" s="190"/>
      <c r="C27" s="193"/>
      <c r="D27" s="196"/>
      <c r="E27" s="45">
        <v>27</v>
      </c>
      <c r="F27" s="45" t="s">
        <v>39</v>
      </c>
      <c r="G27" s="50">
        <v>1922000</v>
      </c>
      <c r="H27" s="50">
        <v>1866000</v>
      </c>
      <c r="I27" s="50">
        <f t="shared" si="0"/>
        <v>4735000000</v>
      </c>
      <c r="J27" s="151">
        <f t="shared" ref="J27" si="20">I27/(I24*27)</f>
        <v>0.91101491101491106</v>
      </c>
      <c r="K27" s="50">
        <v>69.55</v>
      </c>
      <c r="L27" s="50">
        <v>52.34</v>
      </c>
      <c r="M27" s="50">
        <f t="shared" si="1"/>
        <v>152362.5</v>
      </c>
      <c r="N27" s="60">
        <f t="shared" si="2"/>
        <v>0.64386456077333476</v>
      </c>
      <c r="O27" s="19" t="s">
        <v>149</v>
      </c>
      <c r="P27" s="50">
        <v>774872</v>
      </c>
      <c r="Q27" s="50">
        <v>745564</v>
      </c>
      <c r="R27" s="50">
        <v>475075</v>
      </c>
      <c r="S27" s="50">
        <v>240</v>
      </c>
      <c r="T27" s="69"/>
      <c r="U27" s="35">
        <v>46.392777816525516</v>
      </c>
      <c r="V27" s="128"/>
      <c r="W27" s="50">
        <f t="shared" si="3"/>
        <v>211361227370.45621</v>
      </c>
      <c r="X27" s="128"/>
      <c r="Y27" s="128"/>
      <c r="Z27" s="128"/>
      <c r="AA27" s="129">
        <v>1.8800000000000001E-2</v>
      </c>
      <c r="AB27" s="130"/>
    </row>
    <row r="28" spans="1:30" x14ac:dyDescent="0.25">
      <c r="A28" s="210"/>
      <c r="B28" s="190"/>
      <c r="C28" s="197" t="s">
        <v>5</v>
      </c>
      <c r="D28" s="198">
        <v>0.84365079365079365</v>
      </c>
      <c r="E28" s="46">
        <v>1</v>
      </c>
      <c r="F28" s="46" t="s">
        <v>40</v>
      </c>
      <c r="G28" s="49">
        <v>202400</v>
      </c>
      <c r="H28" s="49"/>
      <c r="I28" s="49">
        <f t="shared" si="0"/>
        <v>506000000</v>
      </c>
      <c r="J28" s="152"/>
      <c r="K28" s="49">
        <v>77.599999999999994</v>
      </c>
      <c r="L28" s="49"/>
      <c r="M28" s="49">
        <f t="shared" si="1"/>
        <v>193999.99999999997</v>
      </c>
      <c r="N28" s="61">
        <f t="shared" si="2"/>
        <v>0.81981934393323108</v>
      </c>
      <c r="O28" s="20" t="s">
        <v>149</v>
      </c>
      <c r="P28" s="49">
        <v>874869</v>
      </c>
      <c r="Q28" s="49">
        <v>847235</v>
      </c>
      <c r="R28" s="49">
        <v>192530</v>
      </c>
      <c r="S28" s="49">
        <v>298</v>
      </c>
      <c r="T28" s="70"/>
      <c r="U28" s="168">
        <v>28.064555878829381</v>
      </c>
      <c r="V28" s="131"/>
      <c r="W28" s="49">
        <f t="shared" si="3"/>
        <v>13752116767.196009</v>
      </c>
      <c r="X28" s="131"/>
      <c r="Y28" s="131"/>
      <c r="Z28" s="131"/>
      <c r="AA28" s="132">
        <v>2.3900000000000001E-2</v>
      </c>
      <c r="AB28" s="133"/>
    </row>
    <row r="29" spans="1:30" x14ac:dyDescent="0.25">
      <c r="A29" s="210"/>
      <c r="B29" s="190"/>
      <c r="C29" s="197"/>
      <c r="D29" s="198"/>
      <c r="E29" s="46">
        <v>3</v>
      </c>
      <c r="F29" s="46" t="s">
        <v>41</v>
      </c>
      <c r="G29" s="49">
        <v>787900</v>
      </c>
      <c r="H29" s="49"/>
      <c r="I29" s="49">
        <f t="shared" si="0"/>
        <v>1969750000</v>
      </c>
      <c r="J29" s="152">
        <f t="shared" ref="J29" si="21">I29/(I28*3)</f>
        <v>1.2975955204216074</v>
      </c>
      <c r="K29" s="49">
        <v>85.16</v>
      </c>
      <c r="L29" s="49"/>
      <c r="M29" s="49">
        <f t="shared" si="1"/>
        <v>212900</v>
      </c>
      <c r="N29" s="61">
        <f t="shared" si="2"/>
        <v>0.89968834187311819</v>
      </c>
      <c r="O29" s="20" t="s">
        <v>149</v>
      </c>
      <c r="P29" s="49">
        <v>931695</v>
      </c>
      <c r="Q29" s="49">
        <v>902223</v>
      </c>
      <c r="R29" s="49">
        <v>232730</v>
      </c>
      <c r="S29" s="49">
        <v>179</v>
      </c>
      <c r="T29" s="70"/>
      <c r="U29" s="36">
        <v>30.117165046778901</v>
      </c>
      <c r="V29" s="131"/>
      <c r="W29" s="49">
        <f t="shared" si="3"/>
        <v>57446731956.541573</v>
      </c>
      <c r="X29" s="131"/>
      <c r="Y29" s="131"/>
      <c r="Z29" s="131"/>
      <c r="AA29" s="132">
        <v>2.3300000000000001E-2</v>
      </c>
      <c r="AB29" s="133"/>
    </row>
    <row r="30" spans="1:30" x14ac:dyDescent="0.25">
      <c r="A30" s="210"/>
      <c r="B30" s="190"/>
      <c r="C30" s="197"/>
      <c r="D30" s="198"/>
      <c r="E30" s="46">
        <v>9</v>
      </c>
      <c r="F30" s="46" t="s">
        <v>42</v>
      </c>
      <c r="G30" s="49">
        <v>3015000</v>
      </c>
      <c r="H30" s="49"/>
      <c r="I30" s="49">
        <f t="shared" si="0"/>
        <v>7537500000</v>
      </c>
      <c r="J30" s="152">
        <f t="shared" ref="J30" si="22">I30/(I28*9)</f>
        <v>1.6551383399209487</v>
      </c>
      <c r="K30" s="49">
        <v>127.3</v>
      </c>
      <c r="L30" s="49"/>
      <c r="M30" s="49">
        <f t="shared" si="1"/>
        <v>318250</v>
      </c>
      <c r="N30" s="61">
        <f t="shared" si="2"/>
        <v>1.3448840526121177</v>
      </c>
      <c r="O30" s="20" t="s">
        <v>149</v>
      </c>
      <c r="P30" s="49">
        <v>1002163</v>
      </c>
      <c r="Q30" s="49">
        <v>969990</v>
      </c>
      <c r="R30" s="49">
        <v>269688</v>
      </c>
      <c r="S30" s="49">
        <v>141</v>
      </c>
      <c r="T30" s="70"/>
      <c r="U30" s="36">
        <v>31.201405169125451</v>
      </c>
      <c r="V30" s="131"/>
      <c r="W30" s="49">
        <f t="shared" si="3"/>
        <v>227630457233.50391</v>
      </c>
      <c r="X30" s="131"/>
      <c r="Y30" s="131"/>
      <c r="Z30" s="131"/>
      <c r="AA30" s="132">
        <v>2.29E-2</v>
      </c>
      <c r="AB30" s="133"/>
    </row>
    <row r="31" spans="1:30" x14ac:dyDescent="0.25">
      <c r="A31" s="210"/>
      <c r="B31" s="190"/>
      <c r="C31" s="197"/>
      <c r="D31" s="198"/>
      <c r="E31" s="46">
        <v>27</v>
      </c>
      <c r="F31" s="46" t="s">
        <v>43</v>
      </c>
      <c r="G31" s="49">
        <v>6469000</v>
      </c>
      <c r="H31" s="49"/>
      <c r="I31" s="49">
        <f t="shared" si="0"/>
        <v>16172500000</v>
      </c>
      <c r="J31" s="152">
        <f t="shared" ref="J31" si="23">I31/(I28*27)</f>
        <v>1.1837578685404773</v>
      </c>
      <c r="K31" s="49">
        <v>83.36</v>
      </c>
      <c r="L31" s="49"/>
      <c r="M31" s="49">
        <f t="shared" si="1"/>
        <v>208400</v>
      </c>
      <c r="N31" s="61">
        <f t="shared" si="2"/>
        <v>0.88067191379219267</v>
      </c>
      <c r="O31" s="20" t="s">
        <v>149</v>
      </c>
      <c r="P31" s="49">
        <v>1095645</v>
      </c>
      <c r="Q31" s="49">
        <v>1063639</v>
      </c>
      <c r="R31" s="49">
        <v>319048</v>
      </c>
      <c r="S31" s="49">
        <v>137</v>
      </c>
      <c r="T31" s="70"/>
      <c r="U31" s="36">
        <v>32.148053051834296</v>
      </c>
      <c r="V31" s="131"/>
      <c r="W31" s="49">
        <f t="shared" si="3"/>
        <v>504726640214.21143</v>
      </c>
      <c r="X31" s="131"/>
      <c r="Y31" s="131"/>
      <c r="Z31" s="131"/>
      <c r="AA31" s="132">
        <v>2.2700000000000001E-2</v>
      </c>
      <c r="AB31" s="133"/>
    </row>
    <row r="32" spans="1:30" x14ac:dyDescent="0.25">
      <c r="A32" s="210"/>
      <c r="B32" s="190"/>
      <c r="C32" s="194" t="s">
        <v>6</v>
      </c>
      <c r="D32" s="195">
        <v>0.9291666666666667</v>
      </c>
      <c r="E32" s="44">
        <v>1</v>
      </c>
      <c r="F32" s="44" t="s">
        <v>44</v>
      </c>
      <c r="G32" s="53">
        <v>176300</v>
      </c>
      <c r="H32" s="53"/>
      <c r="I32" s="53">
        <f t="shared" si="0"/>
        <v>440750000</v>
      </c>
      <c r="J32" s="153"/>
      <c r="K32" s="53">
        <v>70.87</v>
      </c>
      <c r="L32" s="53"/>
      <c r="M32" s="53">
        <f t="shared" si="1"/>
        <v>177175</v>
      </c>
      <c r="N32" s="62">
        <f t="shared" si="2"/>
        <v>0.74871903227510428</v>
      </c>
      <c r="O32" s="21" t="s">
        <v>149</v>
      </c>
      <c r="P32" s="53">
        <v>751323</v>
      </c>
      <c r="Q32" s="53">
        <v>725073</v>
      </c>
      <c r="R32" s="53">
        <v>171948</v>
      </c>
      <c r="S32" s="53">
        <v>332</v>
      </c>
      <c r="T32" s="68"/>
      <c r="U32" s="169">
        <v>27.74553596672332</v>
      </c>
      <c r="V32" s="134"/>
      <c r="W32" s="53">
        <f t="shared" si="3"/>
        <v>11801589082.52508</v>
      </c>
      <c r="X32" s="134"/>
      <c r="Y32" s="134"/>
      <c r="Z32" s="134"/>
      <c r="AA32" s="135">
        <v>2.3400000000000001E-2</v>
      </c>
      <c r="AB32" s="136"/>
    </row>
    <row r="33" spans="1:30" x14ac:dyDescent="0.25">
      <c r="A33" s="210"/>
      <c r="B33" s="190"/>
      <c r="C33" s="194"/>
      <c r="D33" s="195"/>
      <c r="E33" s="44">
        <v>3</v>
      </c>
      <c r="F33" s="44" t="s">
        <v>45</v>
      </c>
      <c r="G33" s="53">
        <v>610300</v>
      </c>
      <c r="H33" s="53"/>
      <c r="I33" s="53">
        <f t="shared" si="0"/>
        <v>1525750000</v>
      </c>
      <c r="J33" s="153">
        <f t="shared" ref="J33" si="24">I33/(I32*3)</f>
        <v>1.1539043297409719</v>
      </c>
      <c r="K33" s="53">
        <v>96.63</v>
      </c>
      <c r="L33" s="53"/>
      <c r="M33" s="53">
        <f t="shared" si="1"/>
        <v>241575</v>
      </c>
      <c r="N33" s="62">
        <f t="shared" si="2"/>
        <v>1.020865247477682</v>
      </c>
      <c r="O33" s="21" t="s">
        <v>149</v>
      </c>
      <c r="P33" s="53">
        <v>832759</v>
      </c>
      <c r="Q33" s="53">
        <v>799398</v>
      </c>
      <c r="R33" s="53">
        <v>246205</v>
      </c>
      <c r="S33" s="53">
        <v>203</v>
      </c>
      <c r="T33" s="68"/>
      <c r="U33" s="37">
        <v>31.970940632826181</v>
      </c>
      <c r="V33" s="134"/>
      <c r="W33" s="53">
        <f t="shared" si="3"/>
        <v>46825509876.807068</v>
      </c>
      <c r="X33" s="134"/>
      <c r="Y33" s="134"/>
      <c r="Z33" s="134"/>
      <c r="AA33" s="135">
        <v>2.3E-2</v>
      </c>
      <c r="AB33" s="136"/>
    </row>
    <row r="34" spans="1:30" x14ac:dyDescent="0.25">
      <c r="A34" s="210"/>
      <c r="B34" s="190"/>
      <c r="C34" s="194"/>
      <c r="D34" s="195"/>
      <c r="E34" s="44">
        <v>9</v>
      </c>
      <c r="F34" s="44" t="s">
        <v>46</v>
      </c>
      <c r="G34" s="53">
        <v>1578000</v>
      </c>
      <c r="H34" s="53"/>
      <c r="I34" s="53">
        <f t="shared" si="0"/>
        <v>3945000000</v>
      </c>
      <c r="J34" s="153">
        <f t="shared" ref="J34" si="25">I34/(I32*9)</f>
        <v>0.99451692191340513</v>
      </c>
      <c r="K34" s="53">
        <v>72.650000000000006</v>
      </c>
      <c r="L34" s="53"/>
      <c r="M34" s="53">
        <f t="shared" si="1"/>
        <v>181625.00000000003</v>
      </c>
      <c r="N34" s="62">
        <f t="shared" si="2"/>
        <v>0.76752416671068635</v>
      </c>
      <c r="O34" s="21" t="s">
        <v>149</v>
      </c>
      <c r="P34" s="53">
        <v>824676</v>
      </c>
      <c r="Q34" s="53">
        <v>799775</v>
      </c>
      <c r="R34" s="53">
        <v>270070</v>
      </c>
      <c r="S34" s="53">
        <v>143</v>
      </c>
      <c r="T34" s="68"/>
      <c r="U34" s="37">
        <v>33.665692225938535</v>
      </c>
      <c r="V34" s="134"/>
      <c r="W34" s="53">
        <f t="shared" si="3"/>
        <v>128800937768.28714</v>
      </c>
      <c r="X34" s="134"/>
      <c r="Y34" s="134"/>
      <c r="Z34" s="134"/>
      <c r="AA34" s="135">
        <v>2.2499999999999999E-2</v>
      </c>
      <c r="AB34" s="136"/>
    </row>
    <row r="35" spans="1:30" ht="15.75" thickBot="1" x14ac:dyDescent="0.3">
      <c r="A35" s="210"/>
      <c r="B35" s="199"/>
      <c r="C35" s="203"/>
      <c r="D35" s="200"/>
      <c r="E35" s="48">
        <v>27</v>
      </c>
      <c r="F35" s="48" t="s">
        <v>47</v>
      </c>
      <c r="G35" s="54">
        <v>6031000</v>
      </c>
      <c r="H35" s="54"/>
      <c r="I35" s="54">
        <f t="shared" si="0"/>
        <v>15077500000</v>
      </c>
      <c r="J35" s="154">
        <f t="shared" ref="J35" si="26">I35/(I32*27)</f>
        <v>1.2669901892817377</v>
      </c>
      <c r="K35" s="54">
        <v>78.03</v>
      </c>
      <c r="L35" s="54"/>
      <c r="M35" s="54">
        <f t="shared" si="1"/>
        <v>195075</v>
      </c>
      <c r="N35" s="63">
        <f t="shared" si="2"/>
        <v>0.8243621573081189</v>
      </c>
      <c r="O35" s="21" t="s">
        <v>149</v>
      </c>
      <c r="P35" s="53">
        <v>921774</v>
      </c>
      <c r="Q35" s="53">
        <v>894370</v>
      </c>
      <c r="R35" s="53">
        <v>312814</v>
      </c>
      <c r="S35" s="53">
        <v>149</v>
      </c>
      <c r="T35" s="68"/>
      <c r="U35" s="37">
        <v>34.224806288225238</v>
      </c>
      <c r="V35" s="134"/>
      <c r="W35" s="53">
        <f t="shared" si="3"/>
        <v>500683298834.63855</v>
      </c>
      <c r="X35" s="134"/>
      <c r="Y35" s="134"/>
      <c r="Z35" s="134"/>
      <c r="AA35" s="135">
        <v>2.2700000000000001E-2</v>
      </c>
      <c r="AB35" s="136"/>
    </row>
    <row r="36" spans="1:30" s="86" customFormat="1" x14ac:dyDescent="0.25">
      <c r="A36" s="210"/>
      <c r="B36" s="190" t="s">
        <v>10</v>
      </c>
      <c r="C36" s="202" t="s">
        <v>15</v>
      </c>
      <c r="D36" s="205">
        <v>0.5267857142857143</v>
      </c>
      <c r="E36" s="100">
        <v>1</v>
      </c>
      <c r="F36" s="75" t="s">
        <v>48</v>
      </c>
      <c r="G36" s="76">
        <v>174500</v>
      </c>
      <c r="H36" s="76"/>
      <c r="I36" s="76">
        <f t="shared" si="0"/>
        <v>436250000</v>
      </c>
      <c r="J36" s="156"/>
      <c r="K36" s="76">
        <v>77.930000000000007</v>
      </c>
      <c r="L36" s="76"/>
      <c r="M36" s="76">
        <f t="shared" ref="M36:M67" si="27">AVERAGE(K36,L36)*50*50</f>
        <v>194825.00000000003</v>
      </c>
      <c r="N36" s="106">
        <f t="shared" si="2"/>
        <v>0.823305689081401</v>
      </c>
      <c r="O36" s="103" t="s">
        <v>149</v>
      </c>
      <c r="P36" s="117">
        <v>1446585</v>
      </c>
      <c r="Q36" s="117">
        <v>1407954</v>
      </c>
      <c r="R36" s="117">
        <v>104379</v>
      </c>
      <c r="S36" s="117">
        <v>830</v>
      </c>
      <c r="T36" s="118">
        <f t="shared" si="5"/>
        <v>0.79517910690847771</v>
      </c>
      <c r="U36" s="166">
        <v>18.595759520552527</v>
      </c>
      <c r="V36" s="171">
        <v>45.196385542168663</v>
      </c>
      <c r="W36" s="117">
        <f t="shared" ref="W36:W67" si="28">Q36/P36*I36*U36</f>
        <v>7895758740.4127684</v>
      </c>
      <c r="X36" s="117">
        <f t="shared" ref="X36:X67" si="29">S36/P36*I36*V36</f>
        <v>11312882.582081243</v>
      </c>
      <c r="Y36" s="40">
        <v>48.6</v>
      </c>
      <c r="Z36" s="40">
        <v>30.8</v>
      </c>
      <c r="AA36" s="122">
        <v>2.3800000000000002E-2</v>
      </c>
      <c r="AB36" s="123">
        <v>4.1599999999999998E-2</v>
      </c>
      <c r="AD36" s="149"/>
    </row>
    <row r="37" spans="1:30" s="86" customFormat="1" x14ac:dyDescent="0.25">
      <c r="A37" s="210"/>
      <c r="B37" s="190"/>
      <c r="C37" s="202"/>
      <c r="D37" s="205"/>
      <c r="E37" s="107">
        <v>3</v>
      </c>
      <c r="F37" s="75" t="s">
        <v>49</v>
      </c>
      <c r="G37" s="76">
        <v>597800</v>
      </c>
      <c r="H37" s="76"/>
      <c r="I37" s="76">
        <f t="shared" si="0"/>
        <v>1494500000</v>
      </c>
      <c r="J37" s="156">
        <f t="shared" ref="J37" si="30">I37/(I36*3)</f>
        <v>1.1419293218720152</v>
      </c>
      <c r="K37" s="76">
        <v>78.3</v>
      </c>
      <c r="L37" s="76"/>
      <c r="M37" s="76">
        <f t="shared" si="27"/>
        <v>195750</v>
      </c>
      <c r="N37" s="106">
        <f t="shared" si="2"/>
        <v>0.82721462152025782</v>
      </c>
      <c r="O37" s="110" t="s">
        <v>149</v>
      </c>
      <c r="P37" s="76">
        <v>860281</v>
      </c>
      <c r="Q37" s="76">
        <v>838813</v>
      </c>
      <c r="R37" s="76">
        <v>69104</v>
      </c>
      <c r="S37" s="76">
        <v>425</v>
      </c>
      <c r="T37" s="106">
        <f t="shared" si="5"/>
        <v>0.61501504978004162</v>
      </c>
      <c r="U37" s="34">
        <v>19.214165731813875</v>
      </c>
      <c r="V37" s="172">
        <v>45.241217798594818</v>
      </c>
      <c r="W37" s="76">
        <f t="shared" si="28"/>
        <v>27998984045.910564</v>
      </c>
      <c r="X37" s="76">
        <f t="shared" si="29"/>
        <v>33402487.094333109</v>
      </c>
      <c r="Y37" s="34">
        <v>39.1</v>
      </c>
      <c r="Z37" s="34">
        <v>34.700000000000003</v>
      </c>
      <c r="AA37" s="124">
        <v>2.3199999999999998E-2</v>
      </c>
      <c r="AB37" s="125">
        <v>4.3900000000000002E-2</v>
      </c>
      <c r="AD37" s="149"/>
    </row>
    <row r="38" spans="1:30" s="86" customFormat="1" x14ac:dyDescent="0.25">
      <c r="A38" s="210"/>
      <c r="B38" s="190"/>
      <c r="C38" s="202"/>
      <c r="D38" s="205"/>
      <c r="E38" s="107">
        <v>9</v>
      </c>
      <c r="F38" s="75" t="s">
        <v>50</v>
      </c>
      <c r="G38" s="76">
        <v>2054000</v>
      </c>
      <c r="H38" s="76"/>
      <c r="I38" s="76">
        <f t="shared" si="0"/>
        <v>5135000000</v>
      </c>
      <c r="J38" s="156">
        <f t="shared" ref="J38" si="31">I38/(I36*9)</f>
        <v>1.3078637376631645</v>
      </c>
      <c r="K38" s="76">
        <v>102.5</v>
      </c>
      <c r="L38" s="76"/>
      <c r="M38" s="76">
        <f t="shared" si="27"/>
        <v>256250</v>
      </c>
      <c r="N38" s="106">
        <f t="shared" si="2"/>
        <v>1.0828799323860334</v>
      </c>
      <c r="O38" s="110" t="s">
        <v>149</v>
      </c>
      <c r="P38" s="76">
        <v>1615145</v>
      </c>
      <c r="Q38" s="76">
        <v>1575583</v>
      </c>
      <c r="R38" s="76">
        <v>141103</v>
      </c>
      <c r="S38" s="76">
        <v>776</v>
      </c>
      <c r="T38" s="106">
        <f t="shared" si="5"/>
        <v>0.54995287130677595</v>
      </c>
      <c r="U38" s="34">
        <v>19.588639252898748</v>
      </c>
      <c r="V38" s="172">
        <v>44.402061855670162</v>
      </c>
      <c r="W38" s="76">
        <f t="shared" si="28"/>
        <v>98123828600.52803</v>
      </c>
      <c r="X38" s="76">
        <f t="shared" si="29"/>
        <v>109545310.17339015</v>
      </c>
      <c r="Y38" s="34">
        <v>51</v>
      </c>
      <c r="Z38" s="34">
        <v>31.8</v>
      </c>
      <c r="AA38" s="124">
        <v>2.18E-2</v>
      </c>
      <c r="AB38" s="125">
        <v>3.8300000000000001E-2</v>
      </c>
      <c r="AD38" s="149"/>
    </row>
    <row r="39" spans="1:30" s="86" customFormat="1" x14ac:dyDescent="0.25">
      <c r="A39" s="210"/>
      <c r="B39" s="190"/>
      <c r="C39" s="202"/>
      <c r="D39" s="205"/>
      <c r="E39" s="75">
        <v>27</v>
      </c>
      <c r="F39" s="75" t="s">
        <v>51</v>
      </c>
      <c r="G39" s="76">
        <v>6190000</v>
      </c>
      <c r="H39" s="76"/>
      <c r="I39" s="76">
        <f t="shared" si="0"/>
        <v>15475000000</v>
      </c>
      <c r="J39" s="156">
        <f t="shared" ref="J39" si="32">I39/(I36*27)</f>
        <v>1.3138066433195372</v>
      </c>
      <c r="K39" s="76">
        <v>80.09</v>
      </c>
      <c r="L39" s="76"/>
      <c r="M39" s="76">
        <f t="shared" si="27"/>
        <v>200225</v>
      </c>
      <c r="N39" s="106">
        <f t="shared" si="2"/>
        <v>0.84612540277851145</v>
      </c>
      <c r="O39" s="110" t="s">
        <v>149</v>
      </c>
      <c r="P39" s="76">
        <v>949389</v>
      </c>
      <c r="Q39" s="76">
        <v>924289</v>
      </c>
      <c r="R39" s="76">
        <v>83253</v>
      </c>
      <c r="S39" s="76">
        <v>377</v>
      </c>
      <c r="T39" s="106">
        <f t="shared" si="5"/>
        <v>0.45283653441918015</v>
      </c>
      <c r="U39" s="34">
        <v>19.374639317356369</v>
      </c>
      <c r="V39" s="172">
        <v>46.578249336870051</v>
      </c>
      <c r="W39" s="76">
        <f t="shared" si="28"/>
        <v>291895818099.85162</v>
      </c>
      <c r="X39" s="76">
        <f t="shared" si="29"/>
        <v>286227247.2084679</v>
      </c>
      <c r="Y39" s="34">
        <v>39.6</v>
      </c>
      <c r="Z39" s="34">
        <v>33.799999999999997</v>
      </c>
      <c r="AA39" s="124">
        <v>2.1999999999999999E-2</v>
      </c>
      <c r="AB39" s="125">
        <v>3.2099999999999997E-2</v>
      </c>
      <c r="AD39" s="149"/>
    </row>
    <row r="40" spans="1:30" x14ac:dyDescent="0.25">
      <c r="A40" s="210"/>
      <c r="B40" s="190"/>
      <c r="C40" s="193" t="s">
        <v>4</v>
      </c>
      <c r="D40" s="196">
        <v>0.90753968253968254</v>
      </c>
      <c r="E40" s="45">
        <v>1</v>
      </c>
      <c r="F40" s="45" t="s">
        <v>52</v>
      </c>
      <c r="G40" s="50">
        <v>86220</v>
      </c>
      <c r="H40" s="50"/>
      <c r="I40" s="50">
        <f t="shared" si="0"/>
        <v>215550000</v>
      </c>
      <c r="J40" s="151"/>
      <c r="K40" s="50">
        <v>83.92</v>
      </c>
      <c r="L40" s="50"/>
      <c r="M40" s="50">
        <f t="shared" si="27"/>
        <v>209800</v>
      </c>
      <c r="N40" s="69">
        <f t="shared" si="2"/>
        <v>0.88658813586181395</v>
      </c>
      <c r="O40" s="19" t="s">
        <v>149</v>
      </c>
      <c r="P40" s="50">
        <v>813790</v>
      </c>
      <c r="Q40" s="50">
        <v>769740</v>
      </c>
      <c r="R40" s="50">
        <v>202256</v>
      </c>
      <c r="S40" s="50">
        <v>1297</v>
      </c>
      <c r="T40" s="69">
        <f t="shared" si="5"/>
        <v>0.64126651372517995</v>
      </c>
      <c r="U40" s="167">
        <v>27.881420999298481</v>
      </c>
      <c r="V40" s="128">
        <v>46.520400307929215</v>
      </c>
      <c r="W40" s="50">
        <f t="shared" si="28"/>
        <v>5684530984.3448582</v>
      </c>
      <c r="X40" s="50">
        <f t="shared" si="29"/>
        <v>15981557.349472543</v>
      </c>
      <c r="Y40" s="35">
        <v>25.8</v>
      </c>
      <c r="Z40" s="35">
        <v>19.2</v>
      </c>
      <c r="AA40" s="16">
        <v>1.5800000000000002E-2</v>
      </c>
      <c r="AB40" s="80">
        <v>4.1599999999999998E-2</v>
      </c>
    </row>
    <row r="41" spans="1:30" x14ac:dyDescent="0.25">
      <c r="A41" s="210"/>
      <c r="B41" s="190"/>
      <c r="C41" s="193"/>
      <c r="D41" s="196"/>
      <c r="E41" s="45">
        <v>3</v>
      </c>
      <c r="F41" s="45" t="s">
        <v>53</v>
      </c>
      <c r="G41" s="50">
        <v>228800</v>
      </c>
      <c r="H41" s="50"/>
      <c r="I41" s="50">
        <f t="shared" si="0"/>
        <v>572000000</v>
      </c>
      <c r="J41" s="151">
        <f t="shared" ref="J41" si="33">I41/(I40*3)</f>
        <v>0.88455888038351504</v>
      </c>
      <c r="K41" s="50">
        <v>112.1</v>
      </c>
      <c r="L41" s="50"/>
      <c r="M41" s="50">
        <f t="shared" si="27"/>
        <v>280250</v>
      </c>
      <c r="N41" s="69">
        <f t="shared" si="2"/>
        <v>1.1843008821509693</v>
      </c>
      <c r="O41" s="19" t="s">
        <v>149</v>
      </c>
      <c r="P41" s="50">
        <v>787621</v>
      </c>
      <c r="Q41" s="50">
        <v>734525</v>
      </c>
      <c r="R41" s="50">
        <v>350052</v>
      </c>
      <c r="S41" s="50">
        <v>1603</v>
      </c>
      <c r="T41" s="69">
        <f t="shared" si="5"/>
        <v>0.45793196439386152</v>
      </c>
      <c r="U41" s="35">
        <v>39.667380960484621</v>
      </c>
      <c r="V41" s="128">
        <v>47.659190031152654</v>
      </c>
      <c r="W41" s="50">
        <f t="shared" si="28"/>
        <v>21160155298.043072</v>
      </c>
      <c r="X41" s="50">
        <f t="shared" si="29"/>
        <v>55482870.424486354</v>
      </c>
      <c r="Y41" s="35">
        <v>39</v>
      </c>
      <c r="Z41" s="35">
        <v>30.9</v>
      </c>
      <c r="AA41" s="16">
        <v>1.6E-2</v>
      </c>
      <c r="AB41" s="80">
        <v>3.7699999999999997E-2</v>
      </c>
    </row>
    <row r="42" spans="1:30" x14ac:dyDescent="0.25">
      <c r="A42" s="210"/>
      <c r="B42" s="190"/>
      <c r="C42" s="193"/>
      <c r="D42" s="196"/>
      <c r="E42" s="45">
        <v>9</v>
      </c>
      <c r="F42" s="45" t="s">
        <v>54</v>
      </c>
      <c r="G42" s="50">
        <v>686400</v>
      </c>
      <c r="H42" s="50"/>
      <c r="I42" s="50">
        <f t="shared" si="0"/>
        <v>1716000000</v>
      </c>
      <c r="J42" s="151">
        <f t="shared" ref="J42" si="34">I42/(I40*9)</f>
        <v>0.88455888038351504</v>
      </c>
      <c r="K42" s="50">
        <v>81.13</v>
      </c>
      <c r="L42" s="50"/>
      <c r="M42" s="50">
        <f t="shared" si="27"/>
        <v>202825</v>
      </c>
      <c r="N42" s="69">
        <f t="shared" si="2"/>
        <v>0.85711267233637944</v>
      </c>
      <c r="O42" s="19" t="s">
        <v>149</v>
      </c>
      <c r="P42" s="50">
        <v>891246</v>
      </c>
      <c r="Q42" s="50">
        <v>827473</v>
      </c>
      <c r="R42" s="50">
        <v>489086</v>
      </c>
      <c r="S42" s="50">
        <v>1954</v>
      </c>
      <c r="T42" s="69">
        <f t="shared" si="5"/>
        <v>0.39952073868399429</v>
      </c>
      <c r="U42" s="35">
        <v>46.066565313913564</v>
      </c>
      <c r="V42" s="128">
        <v>48.939223697650611</v>
      </c>
      <c r="W42" s="50">
        <f t="shared" si="28"/>
        <v>73393796689.129608</v>
      </c>
      <c r="X42" s="50">
        <f t="shared" si="29"/>
        <v>184120152.20100752</v>
      </c>
      <c r="Y42" s="35">
        <v>40.9</v>
      </c>
      <c r="Z42" s="35">
        <v>35.1</v>
      </c>
      <c r="AA42" s="16">
        <v>1.61E-2</v>
      </c>
      <c r="AB42" s="80">
        <v>3.7999999999999999E-2</v>
      </c>
    </row>
    <row r="43" spans="1:30" x14ac:dyDescent="0.25">
      <c r="A43" s="210"/>
      <c r="B43" s="190"/>
      <c r="C43" s="193"/>
      <c r="D43" s="196"/>
      <c r="E43" s="45">
        <v>27</v>
      </c>
      <c r="F43" s="45" t="s">
        <v>55</v>
      </c>
      <c r="G43" s="50">
        <v>1344000</v>
      </c>
      <c r="H43" s="50"/>
      <c r="I43" s="50">
        <f t="shared" si="0"/>
        <v>3360000000</v>
      </c>
      <c r="J43" s="151">
        <f t="shared" ref="J43" si="35">I43/(I40*27)</f>
        <v>0.57733446738317995</v>
      </c>
      <c r="K43" s="50">
        <v>81.63</v>
      </c>
      <c r="L43" s="50"/>
      <c r="M43" s="50">
        <f t="shared" si="27"/>
        <v>204075</v>
      </c>
      <c r="N43" s="69">
        <f t="shared" si="2"/>
        <v>0.86239501346996994</v>
      </c>
      <c r="O43" s="19" t="s">
        <v>149</v>
      </c>
      <c r="P43" s="50">
        <v>248637</v>
      </c>
      <c r="Q43" s="50">
        <v>235729</v>
      </c>
      <c r="R43" s="50">
        <v>147942</v>
      </c>
      <c r="S43" s="50">
        <v>676</v>
      </c>
      <c r="T43" s="69">
        <f t="shared" si="5"/>
        <v>0.45693582620216033</v>
      </c>
      <c r="U43" s="35">
        <v>46.798340467231448</v>
      </c>
      <c r="V43" s="128">
        <v>48.914327917282144</v>
      </c>
      <c r="W43" s="50">
        <f t="shared" si="28"/>
        <v>149079177113.6235</v>
      </c>
      <c r="X43" s="50">
        <f t="shared" si="29"/>
        <v>446844387.03088433</v>
      </c>
      <c r="Y43" s="35">
        <v>41.4</v>
      </c>
      <c r="Z43" s="35">
        <v>27.6</v>
      </c>
      <c r="AA43" s="16">
        <v>1.8200000000000001E-2</v>
      </c>
      <c r="AB43" s="80">
        <v>2.6800000000000001E-2</v>
      </c>
    </row>
    <row r="44" spans="1:30" x14ac:dyDescent="0.25">
      <c r="A44" s="211">
        <v>2</v>
      </c>
      <c r="B44" s="190"/>
      <c r="C44" s="197" t="s">
        <v>5</v>
      </c>
      <c r="D44" s="198">
        <v>0.81964285714285712</v>
      </c>
      <c r="E44" s="46">
        <v>1</v>
      </c>
      <c r="F44" s="46" t="s">
        <v>56</v>
      </c>
      <c r="G44" s="49">
        <v>191000</v>
      </c>
      <c r="H44" s="49"/>
      <c r="I44" s="49">
        <f t="shared" si="0"/>
        <v>477500000</v>
      </c>
      <c r="J44" s="152"/>
      <c r="K44" s="49">
        <v>97.5</v>
      </c>
      <c r="L44" s="49"/>
      <c r="M44" s="49">
        <f t="shared" si="27"/>
        <v>243750</v>
      </c>
      <c r="N44" s="70">
        <f t="shared" ref="N44:N83" si="36">M44/$M$133</f>
        <v>1.359279697937845</v>
      </c>
      <c r="O44" s="20" t="s">
        <v>149</v>
      </c>
      <c r="P44" s="49">
        <v>1321120</v>
      </c>
      <c r="Q44" s="49">
        <v>1271282</v>
      </c>
      <c r="R44" s="49">
        <v>291919</v>
      </c>
      <c r="S44" s="49">
        <v>1788</v>
      </c>
      <c r="T44" s="70">
        <f t="shared" si="5"/>
        <v>0.61249867257698198</v>
      </c>
      <c r="U44" s="36">
        <v>28.279007332755448</v>
      </c>
      <c r="V44" s="168">
        <v>45.268865287870341</v>
      </c>
      <c r="W44" s="49">
        <f t="shared" si="28"/>
        <v>12993829597.235683</v>
      </c>
      <c r="X44" s="49">
        <f t="shared" si="29"/>
        <v>29254873.983305883</v>
      </c>
      <c r="Y44" s="36">
        <v>45.9</v>
      </c>
      <c r="Z44" s="36">
        <v>32.6</v>
      </c>
      <c r="AA44" s="17">
        <v>2.1299999999999999E-2</v>
      </c>
      <c r="AB44" s="81">
        <v>4.4299999999999999E-2</v>
      </c>
    </row>
    <row r="45" spans="1:30" x14ac:dyDescent="0.25">
      <c r="A45" s="211"/>
      <c r="B45" s="190"/>
      <c r="C45" s="197"/>
      <c r="D45" s="198"/>
      <c r="E45" s="46">
        <v>3</v>
      </c>
      <c r="F45" s="46" t="s">
        <v>57</v>
      </c>
      <c r="G45" s="49">
        <v>583000</v>
      </c>
      <c r="H45" s="49"/>
      <c r="I45" s="49">
        <f t="shared" si="0"/>
        <v>1457500000</v>
      </c>
      <c r="J45" s="152">
        <f t="shared" ref="J45" si="37">I45/(I44*3)</f>
        <v>1.0174520069808028</v>
      </c>
      <c r="K45" s="49">
        <v>99.5</v>
      </c>
      <c r="L45" s="49"/>
      <c r="M45" s="49">
        <f t="shared" si="27"/>
        <v>248750</v>
      </c>
      <c r="N45" s="70">
        <f t="shared" si="36"/>
        <v>1.3871623584083648</v>
      </c>
      <c r="O45" s="20" t="s">
        <v>149</v>
      </c>
      <c r="P45" s="49">
        <v>1728458</v>
      </c>
      <c r="Q45" s="49">
        <v>1664537</v>
      </c>
      <c r="R45" s="49">
        <v>442297</v>
      </c>
      <c r="S45" s="49">
        <v>2309</v>
      </c>
      <c r="T45" s="70">
        <f t="shared" si="5"/>
        <v>0.52204740253720916</v>
      </c>
      <c r="U45" s="36">
        <v>30.787249547471774</v>
      </c>
      <c r="V45" s="168">
        <v>45.833405452185211</v>
      </c>
      <c r="W45" s="49">
        <f t="shared" si="28"/>
        <v>43212966164.060707</v>
      </c>
      <c r="X45" s="49">
        <f t="shared" si="29"/>
        <v>89239225.438574106</v>
      </c>
      <c r="Y45" s="36">
        <v>45.7</v>
      </c>
      <c r="Z45" s="36">
        <v>32.4</v>
      </c>
      <c r="AA45" s="17">
        <v>2.1600000000000001E-2</v>
      </c>
      <c r="AB45" s="81">
        <v>3.7600000000000001E-2</v>
      </c>
    </row>
    <row r="46" spans="1:30" x14ac:dyDescent="0.25">
      <c r="A46" s="211"/>
      <c r="B46" s="190"/>
      <c r="C46" s="197"/>
      <c r="D46" s="198"/>
      <c r="E46" s="46">
        <v>9</v>
      </c>
      <c r="F46" s="46" t="s">
        <v>58</v>
      </c>
      <c r="G46" s="49">
        <v>1580000</v>
      </c>
      <c r="H46" s="49"/>
      <c r="I46" s="49">
        <f t="shared" si="0"/>
        <v>3950000000</v>
      </c>
      <c r="J46" s="152">
        <f t="shared" ref="J46" si="38">I46/(I44*9)</f>
        <v>0.91913903432228039</v>
      </c>
      <c r="K46" s="49">
        <v>88</v>
      </c>
      <c r="L46" s="49"/>
      <c r="M46" s="49">
        <f t="shared" si="27"/>
        <v>220000</v>
      </c>
      <c r="N46" s="70">
        <f t="shared" si="36"/>
        <v>1.2268370607028756</v>
      </c>
      <c r="O46" s="20" t="s">
        <v>149</v>
      </c>
      <c r="P46" s="49">
        <v>761069</v>
      </c>
      <c r="Q46" s="49">
        <v>732682</v>
      </c>
      <c r="R46" s="49">
        <v>204109</v>
      </c>
      <c r="S46" s="49">
        <v>904</v>
      </c>
      <c r="T46" s="70">
        <f t="shared" si="5"/>
        <v>0.44290060702859751</v>
      </c>
      <c r="U46" s="36">
        <v>31.579600699894328</v>
      </c>
      <c r="V46" s="168">
        <v>45.111479028697538</v>
      </c>
      <c r="W46" s="49">
        <f t="shared" si="28"/>
        <v>120086785495.13895</v>
      </c>
      <c r="X46" s="49">
        <f t="shared" si="29"/>
        <v>211655013.29797059</v>
      </c>
      <c r="Y46" s="36">
        <v>50</v>
      </c>
      <c r="Z46" s="36">
        <v>31.4</v>
      </c>
      <c r="AA46" s="17">
        <v>2.1499999999999998E-2</v>
      </c>
      <c r="AB46" s="81">
        <v>3.6799999999999999E-2</v>
      </c>
    </row>
    <row r="47" spans="1:30" x14ac:dyDescent="0.25">
      <c r="A47" s="211"/>
      <c r="B47" s="190"/>
      <c r="C47" s="197"/>
      <c r="D47" s="198"/>
      <c r="E47" s="46">
        <v>27</v>
      </c>
      <c r="F47" s="46" t="s">
        <v>59</v>
      </c>
      <c r="G47" s="49">
        <v>4550000</v>
      </c>
      <c r="H47" s="49"/>
      <c r="I47" s="49">
        <f t="shared" si="0"/>
        <v>11375000000</v>
      </c>
      <c r="J47" s="152">
        <f t="shared" ref="J47" si="39">I47/(I44*27)</f>
        <v>0.88229590847391892</v>
      </c>
      <c r="K47" s="49">
        <v>88.9</v>
      </c>
      <c r="L47" s="49"/>
      <c r="M47" s="49">
        <f t="shared" si="27"/>
        <v>222250</v>
      </c>
      <c r="N47" s="70">
        <f t="shared" si="36"/>
        <v>1.2393842579146095</v>
      </c>
      <c r="O47" s="20" t="s">
        <v>149</v>
      </c>
      <c r="P47" s="49">
        <v>795792</v>
      </c>
      <c r="Q47" s="49">
        <v>767038</v>
      </c>
      <c r="R47" s="49">
        <v>236262</v>
      </c>
      <c r="S47" s="49">
        <v>1045</v>
      </c>
      <c r="T47" s="70">
        <f t="shared" si="5"/>
        <v>0.44230557601307025</v>
      </c>
      <c r="U47" s="36">
        <v>32.834911699289989</v>
      </c>
      <c r="V47" s="168">
        <v>45.301147227533477</v>
      </c>
      <c r="W47" s="49">
        <f t="shared" si="28"/>
        <v>360001714486.95135</v>
      </c>
      <c r="X47" s="49">
        <f t="shared" si="29"/>
        <v>676670630.57970798</v>
      </c>
      <c r="Y47" s="36">
        <v>47</v>
      </c>
      <c r="Z47" s="36">
        <v>30.5</v>
      </c>
      <c r="AA47" s="17">
        <v>2.1399999999999999E-2</v>
      </c>
      <c r="AB47" s="81">
        <v>5.0099999999999999E-2</v>
      </c>
    </row>
    <row r="48" spans="1:30" x14ac:dyDescent="0.25">
      <c r="A48" s="211"/>
      <c r="B48" s="190"/>
      <c r="C48" s="194" t="s">
        <v>6</v>
      </c>
      <c r="D48" s="195">
        <v>0.98253968253968249</v>
      </c>
      <c r="E48" s="44">
        <v>1</v>
      </c>
      <c r="F48" s="44" t="s">
        <v>60</v>
      </c>
      <c r="G48" s="53">
        <v>197000</v>
      </c>
      <c r="H48" s="53"/>
      <c r="I48" s="53">
        <f t="shared" si="0"/>
        <v>492500000</v>
      </c>
      <c r="J48" s="153"/>
      <c r="K48" s="53">
        <v>89.6</v>
      </c>
      <c r="L48" s="53"/>
      <c r="M48" s="53">
        <f t="shared" si="27"/>
        <v>224000</v>
      </c>
      <c r="N48" s="68">
        <f t="shared" si="36"/>
        <v>1.2491431890792914</v>
      </c>
      <c r="O48" s="21" t="s">
        <v>149</v>
      </c>
      <c r="P48" s="53">
        <v>735988</v>
      </c>
      <c r="Q48" s="53">
        <v>709535</v>
      </c>
      <c r="R48" s="53">
        <v>184575</v>
      </c>
      <c r="S48" s="53">
        <v>976</v>
      </c>
      <c r="T48" s="68">
        <f t="shared" si="5"/>
        <v>0.52878233780306105</v>
      </c>
      <c r="U48" s="169">
        <v>29.575131600273401</v>
      </c>
      <c r="V48" s="169">
        <v>45.512794268167923</v>
      </c>
      <c r="W48" s="53">
        <f t="shared" si="28"/>
        <v>14042227682.380682</v>
      </c>
      <c r="X48" s="53">
        <f t="shared" si="29"/>
        <v>29724791.639025304</v>
      </c>
      <c r="Y48" s="37">
        <v>42.8</v>
      </c>
      <c r="Z48" s="37">
        <v>30.7</v>
      </c>
      <c r="AA48" s="18">
        <v>2.1600000000000001E-2</v>
      </c>
      <c r="AB48" s="82">
        <v>4.1799999999999997E-2</v>
      </c>
    </row>
    <row r="49" spans="1:33" x14ac:dyDescent="0.25">
      <c r="A49" s="211"/>
      <c r="B49" s="190"/>
      <c r="C49" s="194"/>
      <c r="D49" s="195"/>
      <c r="E49" s="44">
        <v>3</v>
      </c>
      <c r="F49" s="44" t="s">
        <v>61</v>
      </c>
      <c r="G49" s="53">
        <v>553000</v>
      </c>
      <c r="H49" s="53"/>
      <c r="I49" s="53">
        <f t="shared" si="0"/>
        <v>1382500000</v>
      </c>
      <c r="J49" s="153">
        <f t="shared" ref="J49" si="40">I49/(I48*3)</f>
        <v>0.93570219966159052</v>
      </c>
      <c r="K49" s="53">
        <v>123</v>
      </c>
      <c r="L49" s="53"/>
      <c r="M49" s="53">
        <f t="shared" si="27"/>
        <v>307500</v>
      </c>
      <c r="N49" s="68">
        <f t="shared" si="36"/>
        <v>1.7147836189369736</v>
      </c>
      <c r="O49" s="21" t="s">
        <v>149</v>
      </c>
      <c r="P49" s="53">
        <v>738775</v>
      </c>
      <c r="Q49" s="53">
        <v>713318</v>
      </c>
      <c r="R49" s="53">
        <v>217702</v>
      </c>
      <c r="S49" s="53">
        <v>1076</v>
      </c>
      <c r="T49" s="68">
        <f t="shared" si="5"/>
        <v>0.49425361273667673</v>
      </c>
      <c r="U49" s="37">
        <v>32.622608710280673</v>
      </c>
      <c r="V49" s="169">
        <v>44.88022284122566</v>
      </c>
      <c r="W49" s="53">
        <f t="shared" si="28"/>
        <v>43546656905.01165</v>
      </c>
      <c r="X49" s="53">
        <f t="shared" si="29"/>
        <v>90369155.8213557</v>
      </c>
      <c r="Y49" s="37">
        <v>48.2</v>
      </c>
      <c r="Z49" s="37">
        <v>31.6</v>
      </c>
      <c r="AA49" s="18">
        <v>2.12E-2</v>
      </c>
      <c r="AB49" s="82">
        <v>4.8000000000000001E-2</v>
      </c>
    </row>
    <row r="50" spans="1:33" x14ac:dyDescent="0.25">
      <c r="A50" s="211"/>
      <c r="B50" s="190"/>
      <c r="C50" s="194"/>
      <c r="D50" s="195"/>
      <c r="E50" s="44">
        <v>9</v>
      </c>
      <c r="F50" s="44" t="s">
        <v>62</v>
      </c>
      <c r="G50" s="53">
        <v>2040000</v>
      </c>
      <c r="H50" s="53"/>
      <c r="I50" s="53">
        <f t="shared" si="0"/>
        <v>5100000000</v>
      </c>
      <c r="J50" s="153">
        <f t="shared" ref="J50" si="41">I50/(I48*9)</f>
        <v>1.1505922165820643</v>
      </c>
      <c r="K50" s="53">
        <v>113</v>
      </c>
      <c r="L50" s="53"/>
      <c r="M50" s="53">
        <f t="shared" si="27"/>
        <v>282500</v>
      </c>
      <c r="N50" s="68">
        <f t="shared" si="36"/>
        <v>1.5753703165843742</v>
      </c>
      <c r="O50" s="21" t="s">
        <v>149</v>
      </c>
      <c r="P50" s="53">
        <v>872559</v>
      </c>
      <c r="Q50" s="53">
        <v>838236</v>
      </c>
      <c r="R50" s="53">
        <v>275683</v>
      </c>
      <c r="S50" s="53">
        <v>1257</v>
      </c>
      <c r="T50" s="68">
        <f t="shared" si="5"/>
        <v>0.45595847404446405</v>
      </c>
      <c r="U50" s="37">
        <v>33.959259683430453</v>
      </c>
      <c r="V50" s="169">
        <v>45.490476190476194</v>
      </c>
      <c r="W50" s="53">
        <f t="shared" si="28"/>
        <v>166379531240.86743</v>
      </c>
      <c r="X50" s="53">
        <f t="shared" si="29"/>
        <v>334218999.19006705</v>
      </c>
      <c r="Y50" s="37">
        <v>45</v>
      </c>
      <c r="Z50" s="37">
        <v>36.700000000000003</v>
      </c>
      <c r="AA50" s="18">
        <v>2.1999999999999999E-2</v>
      </c>
      <c r="AB50" s="82">
        <v>3.3399999999999999E-2</v>
      </c>
    </row>
    <row r="51" spans="1:33" ht="15.75" thickBot="1" x14ac:dyDescent="0.3">
      <c r="A51" s="211"/>
      <c r="B51" s="199"/>
      <c r="C51" s="203"/>
      <c r="D51" s="200"/>
      <c r="E51" s="48">
        <v>27</v>
      </c>
      <c r="F51" s="48" t="s">
        <v>63</v>
      </c>
      <c r="G51" s="54">
        <v>4810000</v>
      </c>
      <c r="H51" s="54"/>
      <c r="I51" s="54">
        <f t="shared" si="0"/>
        <v>12025000000</v>
      </c>
      <c r="J51" s="154">
        <f t="shared" ref="J51" si="42">I51/(I48*27)</f>
        <v>0.90430532054897539</v>
      </c>
      <c r="K51" s="54">
        <v>96.6</v>
      </c>
      <c r="L51" s="54"/>
      <c r="M51" s="54">
        <f t="shared" si="27"/>
        <v>241500</v>
      </c>
      <c r="N51" s="71">
        <f t="shared" si="36"/>
        <v>1.3467325007261111</v>
      </c>
      <c r="O51" s="26" t="s">
        <v>149</v>
      </c>
      <c r="P51" s="54">
        <v>805639</v>
      </c>
      <c r="Q51" s="54">
        <v>773242</v>
      </c>
      <c r="R51" s="54">
        <v>272096</v>
      </c>
      <c r="S51" s="54">
        <v>1233</v>
      </c>
      <c r="T51" s="71">
        <f t="shared" si="5"/>
        <v>0.45314888862754327</v>
      </c>
      <c r="U51" s="38">
        <v>35.043837504946751</v>
      </c>
      <c r="V51" s="170">
        <v>46.02836304700152</v>
      </c>
      <c r="W51" s="54">
        <f t="shared" si="28"/>
        <v>404456385769.55731</v>
      </c>
      <c r="X51" s="54">
        <f t="shared" si="29"/>
        <v>847097129.02969968</v>
      </c>
      <c r="Y51" s="38">
        <v>45.8</v>
      </c>
      <c r="Z51" s="38">
        <v>32.5</v>
      </c>
      <c r="AA51" s="27">
        <v>2.12E-2</v>
      </c>
      <c r="AB51" s="83">
        <v>4.3799999999999999E-2</v>
      </c>
    </row>
    <row r="52" spans="1:33" s="86" customFormat="1" x14ac:dyDescent="0.25">
      <c r="A52" s="211"/>
      <c r="B52" s="189" t="s">
        <v>165</v>
      </c>
      <c r="C52" s="201" t="s">
        <v>15</v>
      </c>
      <c r="D52" s="204">
        <v>0.5359126984126984</v>
      </c>
      <c r="E52" s="100">
        <v>1</v>
      </c>
      <c r="F52" s="114" t="s">
        <v>64</v>
      </c>
      <c r="G52" s="117">
        <v>281000</v>
      </c>
      <c r="H52" s="117"/>
      <c r="I52" s="117">
        <f t="shared" si="0"/>
        <v>702500000</v>
      </c>
      <c r="J52" s="155"/>
      <c r="K52" s="76">
        <v>94.6</v>
      </c>
      <c r="L52" s="76"/>
      <c r="M52" s="76">
        <f t="shared" si="27"/>
        <v>236500</v>
      </c>
      <c r="N52" s="106">
        <f t="shared" si="36"/>
        <v>1.318849840255591</v>
      </c>
      <c r="O52" s="110" t="s">
        <v>149</v>
      </c>
      <c r="P52" s="76">
        <v>2121572</v>
      </c>
      <c r="Q52" s="76">
        <v>2074320</v>
      </c>
      <c r="R52" s="76">
        <v>211569</v>
      </c>
      <c r="S52" s="76">
        <v>34705</v>
      </c>
      <c r="T52" s="106">
        <f t="shared" si="5"/>
        <v>16.403631912047604</v>
      </c>
      <c r="U52" s="39">
        <v>20.41835155617261</v>
      </c>
      <c r="V52" s="39">
        <v>47.895756563795466</v>
      </c>
      <c r="W52" s="76">
        <f t="shared" si="28"/>
        <v>14024422450.663929</v>
      </c>
      <c r="X52" s="76">
        <f t="shared" si="29"/>
        <v>550399004.91778338</v>
      </c>
      <c r="Y52" s="34">
        <v>41.9</v>
      </c>
      <c r="Z52" s="34">
        <v>31.3</v>
      </c>
      <c r="AA52" s="124">
        <v>3.2399999999999998E-2</v>
      </c>
      <c r="AB52" s="125">
        <v>3.1600000000000003E-2</v>
      </c>
      <c r="AC52" s="105"/>
      <c r="AD52" s="113"/>
      <c r="AE52" s="105"/>
      <c r="AF52" s="105"/>
      <c r="AG52" s="105"/>
    </row>
    <row r="53" spans="1:33" s="86" customFormat="1" x14ac:dyDescent="0.25">
      <c r="A53" s="211"/>
      <c r="B53" s="190"/>
      <c r="C53" s="202"/>
      <c r="D53" s="205"/>
      <c r="E53" s="107">
        <v>3</v>
      </c>
      <c r="F53" s="75" t="s">
        <v>65</v>
      </c>
      <c r="G53" s="76">
        <v>909000</v>
      </c>
      <c r="H53" s="76"/>
      <c r="I53" s="76">
        <f t="shared" si="0"/>
        <v>2272500000</v>
      </c>
      <c r="J53" s="156">
        <f t="shared" ref="J53" si="43">I53/(I52*3)</f>
        <v>1.0782918149466192</v>
      </c>
      <c r="K53" s="76">
        <v>95.7</v>
      </c>
      <c r="L53" s="76"/>
      <c r="M53" s="76">
        <f t="shared" si="27"/>
        <v>239250</v>
      </c>
      <c r="N53" s="106">
        <f t="shared" si="36"/>
        <v>1.3341853035143771</v>
      </c>
      <c r="O53" s="110" t="s">
        <v>149</v>
      </c>
      <c r="P53" s="76">
        <v>1510658</v>
      </c>
      <c r="Q53" s="76">
        <v>1478921</v>
      </c>
      <c r="R53" s="76">
        <v>162704</v>
      </c>
      <c r="S53" s="76">
        <v>27035</v>
      </c>
      <c r="T53" s="106">
        <f t="shared" si="5"/>
        <v>16.616063526403778</v>
      </c>
      <c r="U53" s="34">
        <v>20.815913764156427</v>
      </c>
      <c r="V53" s="39">
        <v>48.404633461424829</v>
      </c>
      <c r="W53" s="76">
        <f t="shared" si="28"/>
        <v>46310363808.353691</v>
      </c>
      <c r="X53" s="76">
        <f t="shared" si="29"/>
        <v>1968570835.4527051</v>
      </c>
      <c r="Y53" s="34">
        <v>40.4</v>
      </c>
      <c r="Z53" s="34">
        <v>31.1</v>
      </c>
      <c r="AA53" s="124">
        <v>3.1199999999999999E-2</v>
      </c>
      <c r="AB53" s="125">
        <v>3.1E-2</v>
      </c>
      <c r="AC53" s="105"/>
      <c r="AD53" s="113"/>
      <c r="AE53" s="105"/>
      <c r="AF53" s="105"/>
      <c r="AG53" s="105"/>
    </row>
    <row r="54" spans="1:33" s="86" customFormat="1" x14ac:dyDescent="0.25">
      <c r="A54" s="211"/>
      <c r="B54" s="190"/>
      <c r="C54" s="202"/>
      <c r="D54" s="205"/>
      <c r="E54" s="107">
        <v>9</v>
      </c>
      <c r="F54" s="75" t="s">
        <v>66</v>
      </c>
      <c r="G54" s="76">
        <v>2170000</v>
      </c>
      <c r="H54" s="76"/>
      <c r="I54" s="76">
        <f t="shared" si="0"/>
        <v>5425000000</v>
      </c>
      <c r="J54" s="156">
        <f t="shared" ref="J54" si="44">I54/(I52*9)</f>
        <v>0.85804665875840258</v>
      </c>
      <c r="K54" s="76">
        <v>93</v>
      </c>
      <c r="L54" s="76"/>
      <c r="M54" s="76">
        <f t="shared" si="27"/>
        <v>232500</v>
      </c>
      <c r="N54" s="106">
        <f t="shared" si="36"/>
        <v>1.2965437118791752</v>
      </c>
      <c r="O54" s="110" t="s">
        <v>149</v>
      </c>
      <c r="P54" s="76">
        <v>1478956</v>
      </c>
      <c r="Q54" s="76">
        <v>1443833</v>
      </c>
      <c r="R54" s="76">
        <v>157891</v>
      </c>
      <c r="S54" s="76">
        <v>26573</v>
      </c>
      <c r="T54" s="106">
        <f t="shared" si="5"/>
        <v>16.829964975837761</v>
      </c>
      <c r="U54" s="34">
        <v>20.539813122431763</v>
      </c>
      <c r="V54" s="39">
        <v>49.535094311264842</v>
      </c>
      <c r="W54" s="76">
        <f t="shared" si="28"/>
        <v>108782225772.77493</v>
      </c>
      <c r="X54" s="76">
        <f t="shared" si="29"/>
        <v>4828342514.3464928</v>
      </c>
      <c r="Y54" s="34">
        <v>42.5</v>
      </c>
      <c r="Z54" s="34">
        <v>28.2</v>
      </c>
      <c r="AA54" s="124">
        <v>2.8799999999999999E-2</v>
      </c>
      <c r="AB54" s="125">
        <v>2.9499999999999998E-2</v>
      </c>
      <c r="AC54" s="105"/>
      <c r="AD54" s="113"/>
      <c r="AE54" s="105"/>
      <c r="AF54" s="105"/>
      <c r="AG54" s="105"/>
    </row>
    <row r="55" spans="1:33" s="86" customFormat="1" x14ac:dyDescent="0.25">
      <c r="A55" s="211"/>
      <c r="B55" s="190"/>
      <c r="C55" s="202"/>
      <c r="D55" s="205"/>
      <c r="E55" s="75">
        <v>27</v>
      </c>
      <c r="F55" s="75" t="s">
        <v>67</v>
      </c>
      <c r="G55" s="76">
        <v>5070000</v>
      </c>
      <c r="H55" s="76"/>
      <c r="I55" s="76">
        <f t="shared" si="0"/>
        <v>12675000000</v>
      </c>
      <c r="J55" s="156">
        <f t="shared" ref="J55" si="45">I55/(I52*27)</f>
        <v>0.66824831949387109</v>
      </c>
      <c r="K55" s="76">
        <v>67.400000000000006</v>
      </c>
      <c r="L55" s="76"/>
      <c r="M55" s="76">
        <f t="shared" si="27"/>
        <v>168500.00000000003</v>
      </c>
      <c r="N55" s="106">
        <f t="shared" si="36"/>
        <v>0.93964565785652066</v>
      </c>
      <c r="O55" s="110" t="s">
        <v>149</v>
      </c>
      <c r="P55" s="76">
        <v>1729233</v>
      </c>
      <c r="Q55" s="76">
        <v>1695457</v>
      </c>
      <c r="R55" s="76">
        <v>166827</v>
      </c>
      <c r="S55" s="76">
        <v>26430</v>
      </c>
      <c r="T55" s="106">
        <f t="shared" si="5"/>
        <v>15.842759265586507</v>
      </c>
      <c r="U55" s="34">
        <v>19.83048641162825</v>
      </c>
      <c r="V55" s="39">
        <v>51.246808671349747</v>
      </c>
      <c r="W55" s="76">
        <f t="shared" si="28"/>
        <v>246441929152.98285</v>
      </c>
      <c r="X55" s="76">
        <f t="shared" si="29"/>
        <v>9927923950.4475861</v>
      </c>
      <c r="Y55" s="34">
        <v>41.4</v>
      </c>
      <c r="Z55" s="34">
        <v>23.1</v>
      </c>
      <c r="AA55" s="124">
        <v>2.52E-2</v>
      </c>
      <c r="AB55" s="125">
        <v>2.4799999999999999E-2</v>
      </c>
      <c r="AD55" s="149"/>
    </row>
    <row r="56" spans="1:33" x14ac:dyDescent="0.25">
      <c r="A56" s="211"/>
      <c r="B56" s="190"/>
      <c r="C56" s="193" t="s">
        <v>4</v>
      </c>
      <c r="D56" s="196">
        <v>0.7583333333333333</v>
      </c>
      <c r="E56" s="45">
        <v>1</v>
      </c>
      <c r="F56" s="45" t="s">
        <v>68</v>
      </c>
      <c r="G56" s="50">
        <v>64000</v>
      </c>
      <c r="H56" s="50"/>
      <c r="I56" s="50">
        <f t="shared" si="0"/>
        <v>160000000</v>
      </c>
      <c r="J56" s="151"/>
      <c r="K56" s="50">
        <v>83</v>
      </c>
      <c r="L56" s="50"/>
      <c r="M56" s="50">
        <f t="shared" si="27"/>
        <v>207500</v>
      </c>
      <c r="N56" s="69">
        <f t="shared" si="36"/>
        <v>1.1571304095265758</v>
      </c>
      <c r="O56" s="19" t="s">
        <v>149</v>
      </c>
      <c r="P56" s="50">
        <v>1485847</v>
      </c>
      <c r="Q56" s="50">
        <v>1436501</v>
      </c>
      <c r="R56" s="50">
        <v>448155</v>
      </c>
      <c r="S56" s="50">
        <v>64679</v>
      </c>
      <c r="T56" s="69">
        <f t="shared" si="5"/>
        <v>14.432283473351854</v>
      </c>
      <c r="U56" s="167">
        <v>28.44891162623626</v>
      </c>
      <c r="V56" s="167">
        <v>53.72166967355944</v>
      </c>
      <c r="W56" s="50">
        <f t="shared" si="28"/>
        <v>4400656595.1945267</v>
      </c>
      <c r="X56" s="50">
        <f t="shared" si="29"/>
        <v>374161148.25455391</v>
      </c>
      <c r="Y56" s="35">
        <v>41.1</v>
      </c>
      <c r="Z56" s="35">
        <v>30.8</v>
      </c>
      <c r="AA56" s="16">
        <v>2.2700000000000001E-2</v>
      </c>
      <c r="AB56" s="80">
        <v>2.2499999999999999E-2</v>
      </c>
    </row>
    <row r="57" spans="1:33" x14ac:dyDescent="0.25">
      <c r="A57" s="211"/>
      <c r="B57" s="190"/>
      <c r="C57" s="193"/>
      <c r="D57" s="196"/>
      <c r="E57" s="45">
        <v>3</v>
      </c>
      <c r="F57" s="45" t="s">
        <v>69</v>
      </c>
      <c r="G57" s="50">
        <v>166000</v>
      </c>
      <c r="H57" s="50"/>
      <c r="I57" s="50">
        <f t="shared" si="0"/>
        <v>415000000</v>
      </c>
      <c r="J57" s="151">
        <f t="shared" ref="J57" si="46">I57/(I56*3)</f>
        <v>0.86458333333333337</v>
      </c>
      <c r="K57" s="50">
        <v>90.2</v>
      </c>
      <c r="L57" s="50"/>
      <c r="M57" s="50">
        <f t="shared" si="27"/>
        <v>225500</v>
      </c>
      <c r="N57" s="69">
        <f t="shared" si="36"/>
        <v>1.2575079872204473</v>
      </c>
      <c r="O57" s="19" t="s">
        <v>149</v>
      </c>
      <c r="P57" s="50">
        <v>1735649</v>
      </c>
      <c r="Q57" s="50">
        <v>1676197</v>
      </c>
      <c r="R57" s="50">
        <v>784896</v>
      </c>
      <c r="S57" s="50">
        <v>117061</v>
      </c>
      <c r="T57" s="69">
        <f t="shared" si="5"/>
        <v>14.914205194063927</v>
      </c>
      <c r="U57" s="35">
        <v>36.225636962719783</v>
      </c>
      <c r="V57" s="167">
        <v>53.499706000153303</v>
      </c>
      <c r="W57" s="50">
        <f t="shared" si="28"/>
        <v>14518685033.667526</v>
      </c>
      <c r="X57" s="50">
        <f t="shared" si="29"/>
        <v>1497441343.2063959</v>
      </c>
      <c r="Y57" s="35">
        <v>39.799999999999997</v>
      </c>
      <c r="Z57" s="35">
        <v>30.2</v>
      </c>
      <c r="AA57" s="16">
        <v>2.3300000000000001E-2</v>
      </c>
      <c r="AB57" s="80">
        <v>2.2499999999999999E-2</v>
      </c>
    </row>
    <row r="58" spans="1:33" x14ac:dyDescent="0.25">
      <c r="A58" s="211"/>
      <c r="B58" s="190"/>
      <c r="C58" s="193"/>
      <c r="D58" s="196"/>
      <c r="E58" s="45">
        <v>9</v>
      </c>
      <c r="F58" s="45" t="s">
        <v>70</v>
      </c>
      <c r="G58" s="50">
        <v>559000</v>
      </c>
      <c r="H58" s="50"/>
      <c r="I58" s="50">
        <f t="shared" si="0"/>
        <v>1397500000</v>
      </c>
      <c r="J58" s="151">
        <f t="shared" ref="J58" si="47">I58/(I56*9)</f>
        <v>0.97048611111111116</v>
      </c>
      <c r="K58" s="50">
        <v>106</v>
      </c>
      <c r="L58" s="50"/>
      <c r="M58" s="50">
        <f t="shared" si="27"/>
        <v>265000</v>
      </c>
      <c r="N58" s="69">
        <f t="shared" si="36"/>
        <v>1.4777810049375546</v>
      </c>
      <c r="O58" s="19" t="s">
        <v>149</v>
      </c>
      <c r="P58" s="50">
        <v>1577611</v>
      </c>
      <c r="Q58" s="50">
        <v>1537009</v>
      </c>
      <c r="R58" s="50">
        <v>874629</v>
      </c>
      <c r="S58" s="50">
        <v>133166</v>
      </c>
      <c r="T58" s="69">
        <f t="shared" si="5"/>
        <v>15.225427009623511</v>
      </c>
      <c r="U58" s="35">
        <v>41.211301950736804</v>
      </c>
      <c r="V58" s="167">
        <v>53.904060423051234</v>
      </c>
      <c r="W58" s="50">
        <f t="shared" si="28"/>
        <v>56110564293.098892</v>
      </c>
      <c r="X58" s="50">
        <f t="shared" si="29"/>
        <v>6358676431.7304554</v>
      </c>
      <c r="Y58" s="35">
        <v>40.299999999999997</v>
      </c>
      <c r="Z58" s="35">
        <v>30.9</v>
      </c>
      <c r="AA58" s="16">
        <v>2.2599999999999999E-2</v>
      </c>
      <c r="AB58" s="80">
        <v>2.1600000000000001E-2</v>
      </c>
    </row>
    <row r="59" spans="1:33" x14ac:dyDescent="0.25">
      <c r="A59" s="211"/>
      <c r="B59" s="190"/>
      <c r="C59" s="193"/>
      <c r="D59" s="196"/>
      <c r="E59" s="45">
        <v>27</v>
      </c>
      <c r="F59" s="14" t="s">
        <v>71</v>
      </c>
      <c r="G59" s="30">
        <v>1310000</v>
      </c>
      <c r="H59" s="30"/>
      <c r="I59" s="30">
        <f t="shared" si="0"/>
        <v>3275000000</v>
      </c>
      <c r="J59" s="137">
        <f t="shared" ref="J59" si="48">I59/(I56*27)</f>
        <v>0.75810185185185186</v>
      </c>
      <c r="K59" s="50">
        <v>74.8</v>
      </c>
      <c r="L59" s="50"/>
      <c r="M59" s="50">
        <f t="shared" si="27"/>
        <v>187000</v>
      </c>
      <c r="N59" s="69">
        <f t="shared" si="36"/>
        <v>1.0428115015974442</v>
      </c>
      <c r="O59" s="19" t="s">
        <v>149</v>
      </c>
      <c r="P59" s="50">
        <v>1419499</v>
      </c>
      <c r="Q59" s="50">
        <v>1379758</v>
      </c>
      <c r="R59" s="50">
        <v>850049</v>
      </c>
      <c r="S59" s="50">
        <v>130393</v>
      </c>
      <c r="T59" s="69">
        <f t="shared" si="5"/>
        <v>15.339468665923963</v>
      </c>
      <c r="U59" s="35">
        <v>43.427698190552285</v>
      </c>
      <c r="V59" s="167">
        <v>54.004002173264276</v>
      </c>
      <c r="W59" s="50">
        <f t="shared" si="28"/>
        <v>138243889816.05493</v>
      </c>
      <c r="X59" s="50">
        <f t="shared" si="29"/>
        <v>16246373633.489296</v>
      </c>
      <c r="Y59" s="35">
        <v>40.5</v>
      </c>
      <c r="Z59" s="35">
        <v>30.1</v>
      </c>
      <c r="AA59" s="16">
        <v>2.3E-2</v>
      </c>
      <c r="AB59" s="80">
        <v>2.2599999999999999E-2</v>
      </c>
    </row>
    <row r="60" spans="1:33" x14ac:dyDescent="0.25">
      <c r="A60" s="211"/>
      <c r="B60" s="190"/>
      <c r="C60" s="197" t="s">
        <v>5</v>
      </c>
      <c r="D60" s="198">
        <v>0.8</v>
      </c>
      <c r="E60" s="46">
        <v>1</v>
      </c>
      <c r="F60" s="46" t="s">
        <v>72</v>
      </c>
      <c r="G60" s="49">
        <v>281000</v>
      </c>
      <c r="H60" s="49">
        <v>259000</v>
      </c>
      <c r="I60" s="49">
        <f t="shared" si="0"/>
        <v>675000000</v>
      </c>
      <c r="J60" s="152"/>
      <c r="K60" s="49">
        <v>91.8</v>
      </c>
      <c r="L60" s="49">
        <v>79.47</v>
      </c>
      <c r="M60" s="49">
        <f t="shared" si="27"/>
        <v>214087.5</v>
      </c>
      <c r="N60" s="70">
        <f t="shared" si="36"/>
        <v>1.1938658146964858</v>
      </c>
      <c r="O60" s="20" t="s">
        <v>149</v>
      </c>
      <c r="P60" s="49">
        <v>1321694</v>
      </c>
      <c r="Q60" s="49">
        <v>1287107</v>
      </c>
      <c r="R60" s="49">
        <v>337985</v>
      </c>
      <c r="S60" s="49">
        <v>56014</v>
      </c>
      <c r="T60" s="70">
        <f t="shared" si="5"/>
        <v>16.572924833942334</v>
      </c>
      <c r="U60" s="168">
        <v>28.680347476938589</v>
      </c>
      <c r="V60" s="168">
        <v>48.346964616921134</v>
      </c>
      <c r="W60" s="49">
        <f t="shared" si="28"/>
        <v>18852628747.652634</v>
      </c>
      <c r="X60" s="49">
        <f t="shared" si="29"/>
        <v>1383052462.4725912</v>
      </c>
      <c r="Y60" s="36">
        <v>41.1</v>
      </c>
      <c r="Z60" s="36">
        <v>30.9</v>
      </c>
      <c r="AA60" s="17">
        <v>3.15E-2</v>
      </c>
      <c r="AB60" s="81">
        <v>3.1899999999999998E-2</v>
      </c>
    </row>
    <row r="61" spans="1:33" x14ac:dyDescent="0.25">
      <c r="A61" s="211"/>
      <c r="B61" s="190"/>
      <c r="C61" s="197"/>
      <c r="D61" s="198"/>
      <c r="E61" s="46">
        <v>3</v>
      </c>
      <c r="F61" s="46" t="s">
        <v>73</v>
      </c>
      <c r="G61" s="49">
        <v>786000</v>
      </c>
      <c r="H61" s="49">
        <v>732000</v>
      </c>
      <c r="I61" s="49">
        <f t="shared" si="0"/>
        <v>1897500000</v>
      </c>
      <c r="J61" s="152">
        <f t="shared" ref="J61" si="49">I61/(I60*3)</f>
        <v>0.937037037037037</v>
      </c>
      <c r="K61" s="49">
        <v>79.8</v>
      </c>
      <c r="L61" s="49">
        <v>82.16</v>
      </c>
      <c r="M61" s="49">
        <f t="shared" si="27"/>
        <v>202449.99999999997</v>
      </c>
      <c r="N61" s="70">
        <f t="shared" si="36"/>
        <v>1.1289689224513504</v>
      </c>
      <c r="O61" s="20" t="s">
        <v>149</v>
      </c>
      <c r="P61" s="49">
        <v>1543420</v>
      </c>
      <c r="Q61" s="49">
        <v>1512537</v>
      </c>
      <c r="R61" s="49">
        <v>473601</v>
      </c>
      <c r="S61" s="49">
        <v>78217</v>
      </c>
      <c r="T61" s="70">
        <f t="shared" si="5"/>
        <v>16.515378979351816</v>
      </c>
      <c r="U61" s="36">
        <v>31.161008953830585</v>
      </c>
      <c r="V61" s="168">
        <v>48.818171367259282</v>
      </c>
      <c r="W61" s="49">
        <f t="shared" si="28"/>
        <v>57944894877.933479</v>
      </c>
      <c r="X61" s="49">
        <f t="shared" si="29"/>
        <v>4694402496.6684141</v>
      </c>
      <c r="Y61" s="36">
        <v>41.6</v>
      </c>
      <c r="Z61" s="36">
        <v>29.7</v>
      </c>
      <c r="AA61" s="17">
        <v>3.1399999999999997E-2</v>
      </c>
      <c r="AB61" s="81">
        <v>3.09E-2</v>
      </c>
    </row>
    <row r="62" spans="1:33" x14ac:dyDescent="0.25">
      <c r="A62" s="211"/>
      <c r="B62" s="190"/>
      <c r="C62" s="197"/>
      <c r="D62" s="198"/>
      <c r="E62" s="46">
        <v>9</v>
      </c>
      <c r="F62" s="46" t="s">
        <v>74</v>
      </c>
      <c r="G62" s="49">
        <v>1440000</v>
      </c>
      <c r="H62" s="49">
        <v>1320000</v>
      </c>
      <c r="I62" s="49">
        <f t="shared" si="0"/>
        <v>3450000000</v>
      </c>
      <c r="J62" s="152">
        <f t="shared" ref="J62" si="50">I62/(I60*9)</f>
        <v>0.5679012345679012</v>
      </c>
      <c r="K62" s="49">
        <v>72.900000000000006</v>
      </c>
      <c r="L62" s="49">
        <v>45.69</v>
      </c>
      <c r="M62" s="49">
        <f t="shared" si="27"/>
        <v>148237.5</v>
      </c>
      <c r="N62" s="70">
        <f t="shared" si="36"/>
        <v>0.82665117629973861</v>
      </c>
      <c r="O62" s="20" t="s">
        <v>149</v>
      </c>
      <c r="P62" s="49">
        <v>1709446</v>
      </c>
      <c r="Q62" s="49">
        <v>1668625</v>
      </c>
      <c r="R62" s="49">
        <v>547903</v>
      </c>
      <c r="S62" s="49">
        <v>90496</v>
      </c>
      <c r="T62" s="70">
        <f t="shared" si="5"/>
        <v>16.516792205919661</v>
      </c>
      <c r="U62" s="36">
        <v>32.285210877219264</v>
      </c>
      <c r="V62" s="168">
        <v>50.761352102731557</v>
      </c>
      <c r="W62" s="49">
        <f t="shared" si="28"/>
        <v>108724165314.37669</v>
      </c>
      <c r="X62" s="49">
        <f t="shared" si="29"/>
        <v>9270993440.9255066</v>
      </c>
      <c r="Y62" s="36">
        <v>41.6</v>
      </c>
      <c r="Z62" s="36">
        <v>24.3</v>
      </c>
      <c r="AA62" s="17">
        <v>2.6100000000000002E-2</v>
      </c>
      <c r="AB62" s="81">
        <v>2.6700000000000002E-2</v>
      </c>
    </row>
    <row r="63" spans="1:33" x14ac:dyDescent="0.25">
      <c r="A63" s="211"/>
      <c r="B63" s="190"/>
      <c r="C63" s="197"/>
      <c r="D63" s="198"/>
      <c r="E63" s="46">
        <v>27</v>
      </c>
      <c r="F63" s="46" t="s">
        <v>75</v>
      </c>
      <c r="G63" s="49">
        <v>2460000</v>
      </c>
      <c r="H63" s="49">
        <v>1940000</v>
      </c>
      <c r="I63" s="49">
        <f t="shared" si="0"/>
        <v>5500000000</v>
      </c>
      <c r="J63" s="152">
        <f t="shared" ref="J63" si="51">I63/(I60*27)</f>
        <v>0.30178326474622769</v>
      </c>
      <c r="K63" s="49">
        <v>39.9</v>
      </c>
      <c r="L63" s="49">
        <v>22.81</v>
      </c>
      <c r="M63" s="49">
        <f t="shared" si="27"/>
        <v>78387.499999999985</v>
      </c>
      <c r="N63" s="70">
        <f t="shared" si="36"/>
        <v>0.43713040952657561</v>
      </c>
      <c r="O63" s="20" t="s">
        <v>149</v>
      </c>
      <c r="P63" s="49">
        <v>1712029</v>
      </c>
      <c r="Q63" s="49">
        <v>1672055</v>
      </c>
      <c r="R63" s="49">
        <v>517049</v>
      </c>
      <c r="S63" s="49">
        <v>81468</v>
      </c>
      <c r="T63" s="70">
        <f t="shared" si="5"/>
        <v>15.756340308171954</v>
      </c>
      <c r="U63" s="36">
        <v>31.898378940884093</v>
      </c>
      <c r="V63" s="168">
        <v>51.981451761102591</v>
      </c>
      <c r="W63" s="49">
        <f t="shared" si="28"/>
        <v>171344727221.32611</v>
      </c>
      <c r="X63" s="49">
        <f t="shared" si="29"/>
        <v>13604639300.154543</v>
      </c>
      <c r="Y63" s="36">
        <v>42.1</v>
      </c>
      <c r="Z63" s="36">
        <v>18</v>
      </c>
      <c r="AA63" s="17">
        <v>2.35E-2</v>
      </c>
      <c r="AB63" s="81">
        <v>2.3199999999999998E-2</v>
      </c>
    </row>
    <row r="64" spans="1:33" x14ac:dyDescent="0.25">
      <c r="A64" s="211"/>
      <c r="B64" s="190"/>
      <c r="C64" s="194" t="s">
        <v>6</v>
      </c>
      <c r="D64" s="195">
        <v>0.81726190476190474</v>
      </c>
      <c r="E64" s="44">
        <v>1</v>
      </c>
      <c r="F64" s="44" t="s">
        <v>76</v>
      </c>
      <c r="G64" s="53">
        <v>248000</v>
      </c>
      <c r="H64" s="53">
        <v>226000</v>
      </c>
      <c r="I64" s="53">
        <f t="shared" si="0"/>
        <v>592500000</v>
      </c>
      <c r="J64" s="153"/>
      <c r="K64" s="53">
        <v>69.7</v>
      </c>
      <c r="L64" s="53">
        <v>50.76</v>
      </c>
      <c r="M64" s="53">
        <f t="shared" si="27"/>
        <v>150575</v>
      </c>
      <c r="N64" s="68">
        <f t="shared" si="36"/>
        <v>0.83968632006970667</v>
      </c>
      <c r="O64" s="21" t="s">
        <v>149</v>
      </c>
      <c r="P64" s="53">
        <v>1262643</v>
      </c>
      <c r="Q64" s="53">
        <v>1225450</v>
      </c>
      <c r="R64" s="53">
        <v>356880</v>
      </c>
      <c r="S64" s="53">
        <v>58238</v>
      </c>
      <c r="T64" s="68">
        <f t="shared" si="5"/>
        <v>16.318650526787714</v>
      </c>
      <c r="U64" s="169">
        <v>29.528186380513265</v>
      </c>
      <c r="V64" s="169">
        <v>48.469780831776752</v>
      </c>
      <c r="W64" s="53">
        <f t="shared" si="28"/>
        <v>16980096298.003466</v>
      </c>
      <c r="X64" s="53">
        <f t="shared" si="29"/>
        <v>1324601636.7476802</v>
      </c>
      <c r="Y64" s="37">
        <v>40</v>
      </c>
      <c r="Z64" s="37">
        <v>31.6</v>
      </c>
      <c r="AA64" s="18">
        <v>3.1699999999999999E-2</v>
      </c>
      <c r="AB64" s="82">
        <v>3.2599999999999997E-2</v>
      </c>
    </row>
    <row r="65" spans="1:30" x14ac:dyDescent="0.25">
      <c r="A65" s="211"/>
      <c r="B65" s="190"/>
      <c r="C65" s="194"/>
      <c r="D65" s="195"/>
      <c r="E65" s="44">
        <v>3</v>
      </c>
      <c r="F65" s="44" t="s">
        <v>77</v>
      </c>
      <c r="G65" s="53">
        <v>685000</v>
      </c>
      <c r="H65" s="53">
        <v>711000</v>
      </c>
      <c r="I65" s="53">
        <f t="shared" si="0"/>
        <v>1745000000</v>
      </c>
      <c r="J65" s="153">
        <f t="shared" ref="J65" si="52">I65/(I64*3)</f>
        <v>0.98171589310829821</v>
      </c>
      <c r="K65" s="53">
        <v>59.4</v>
      </c>
      <c r="L65" s="53">
        <v>50.65</v>
      </c>
      <c r="M65" s="53">
        <f t="shared" si="27"/>
        <v>137562.5</v>
      </c>
      <c r="N65" s="68">
        <f t="shared" si="36"/>
        <v>0.76712169619517867</v>
      </c>
      <c r="O65" s="21" t="s">
        <v>149</v>
      </c>
      <c r="P65" s="53">
        <v>1085348</v>
      </c>
      <c r="Q65" s="53">
        <v>1058624</v>
      </c>
      <c r="R65" s="53">
        <v>373824</v>
      </c>
      <c r="S65" s="53">
        <v>63253</v>
      </c>
      <c r="T65" s="68">
        <f t="shared" si="5"/>
        <v>16.920529447012498</v>
      </c>
      <c r="U65" s="37">
        <v>32.581407563025188</v>
      </c>
      <c r="V65" s="169">
        <v>49.027794447427389</v>
      </c>
      <c r="W65" s="53">
        <f t="shared" si="28"/>
        <v>55454653899.025902</v>
      </c>
      <c r="X65" s="53">
        <f t="shared" si="29"/>
        <v>4985972810.9413309</v>
      </c>
      <c r="Y65" s="37">
        <v>41.8</v>
      </c>
      <c r="Z65" s="37">
        <v>30.2</v>
      </c>
      <c r="AA65" s="18">
        <v>3.0499999999999999E-2</v>
      </c>
      <c r="AB65" s="82">
        <v>3.1E-2</v>
      </c>
    </row>
    <row r="66" spans="1:30" x14ac:dyDescent="0.25">
      <c r="A66" s="211"/>
      <c r="B66" s="190"/>
      <c r="C66" s="194"/>
      <c r="D66" s="195"/>
      <c r="E66" s="44">
        <v>9</v>
      </c>
      <c r="F66" s="44" t="s">
        <v>78</v>
      </c>
      <c r="G66" s="53">
        <v>1290000</v>
      </c>
      <c r="H66" s="53">
        <v>1210000</v>
      </c>
      <c r="I66" s="53">
        <f t="shared" si="0"/>
        <v>3125000000</v>
      </c>
      <c r="J66" s="153">
        <f t="shared" ref="J66" si="53">I66/(I64*9)</f>
        <v>0.5860290670417253</v>
      </c>
      <c r="K66" s="53">
        <v>47</v>
      </c>
      <c r="L66" s="53">
        <v>47.42</v>
      </c>
      <c r="M66" s="53">
        <f t="shared" si="27"/>
        <v>118025</v>
      </c>
      <c r="N66" s="68">
        <f t="shared" si="36"/>
        <v>0.65817020040662222</v>
      </c>
      <c r="O66" s="21" t="s">
        <v>149</v>
      </c>
      <c r="P66" s="53">
        <v>1068355</v>
      </c>
      <c r="Q66" s="53">
        <v>1041886</v>
      </c>
      <c r="R66" s="53">
        <v>384024</v>
      </c>
      <c r="S66" s="53">
        <v>66917</v>
      </c>
      <c r="T66" s="68">
        <f t="shared" si="5"/>
        <v>17.425213007520362</v>
      </c>
      <c r="U66" s="37">
        <v>33.798461635917953</v>
      </c>
      <c r="V66" s="169">
        <v>50.881181175206613</v>
      </c>
      <c r="W66" s="53">
        <f t="shared" si="28"/>
        <v>103003402427.09589</v>
      </c>
      <c r="X66" s="53">
        <f t="shared" si="29"/>
        <v>9959283199.1159916</v>
      </c>
      <c r="Y66" s="37">
        <v>41.5</v>
      </c>
      <c r="Z66" s="37">
        <v>24.5</v>
      </c>
      <c r="AA66" s="18">
        <v>2.5999999999999999E-2</v>
      </c>
      <c r="AB66" s="82">
        <v>2.5700000000000001E-2</v>
      </c>
    </row>
    <row r="67" spans="1:30" ht="15.75" thickBot="1" x14ac:dyDescent="0.3">
      <c r="A67" s="211"/>
      <c r="B67" s="199"/>
      <c r="C67" s="203"/>
      <c r="D67" s="200"/>
      <c r="E67" s="48">
        <v>27</v>
      </c>
      <c r="F67" s="48" t="s">
        <v>79</v>
      </c>
      <c r="G67" s="54">
        <v>1790000</v>
      </c>
      <c r="H67" s="54">
        <v>1940000</v>
      </c>
      <c r="I67" s="54">
        <f t="shared" si="0"/>
        <v>4662500000</v>
      </c>
      <c r="J67" s="154">
        <f t="shared" ref="J67" si="54">I67/(I64*27)</f>
        <v>0.29145178934208471</v>
      </c>
      <c r="K67" s="53">
        <v>20.2</v>
      </c>
      <c r="L67" s="53">
        <v>21.49</v>
      </c>
      <c r="M67" s="53">
        <f t="shared" si="27"/>
        <v>52112.5</v>
      </c>
      <c r="N67" s="68">
        <f t="shared" si="36"/>
        <v>0.29060702875399363</v>
      </c>
      <c r="O67" s="21" t="s">
        <v>149</v>
      </c>
      <c r="P67" s="53">
        <v>1289426</v>
      </c>
      <c r="Q67" s="53">
        <v>1258223</v>
      </c>
      <c r="R67" s="53">
        <v>451540</v>
      </c>
      <c r="S67" s="53">
        <v>74362</v>
      </c>
      <c r="T67" s="68">
        <f t="shared" si="5"/>
        <v>16.468529919829916</v>
      </c>
      <c r="U67" s="37">
        <v>33.920452097919039</v>
      </c>
      <c r="V67" s="169">
        <v>52.316636923531078</v>
      </c>
      <c r="W67" s="53">
        <f t="shared" si="28"/>
        <v>154326914543.75818</v>
      </c>
      <c r="X67" s="53">
        <f t="shared" si="29"/>
        <v>14067382682.105658</v>
      </c>
      <c r="Y67" s="37">
        <v>42.4</v>
      </c>
      <c r="Z67" s="37">
        <v>19.399999999999999</v>
      </c>
      <c r="AA67" s="18">
        <v>2.35E-2</v>
      </c>
      <c r="AB67" s="82">
        <v>2.2499999999999999E-2</v>
      </c>
    </row>
    <row r="68" spans="1:30" s="86" customFormat="1" x14ac:dyDescent="0.25">
      <c r="A68" s="211"/>
      <c r="B68" s="189" t="s">
        <v>11</v>
      </c>
      <c r="C68" s="201" t="s">
        <v>15</v>
      </c>
      <c r="D68" s="204">
        <v>0.4867063492063492</v>
      </c>
      <c r="E68" s="100">
        <v>1</v>
      </c>
      <c r="F68" s="114" t="s">
        <v>80</v>
      </c>
      <c r="G68" s="117">
        <v>2590000</v>
      </c>
      <c r="H68" s="117">
        <v>2260000</v>
      </c>
      <c r="I68" s="117">
        <f t="shared" ref="I68:I129" si="55">AVERAGE(G68,H68)*50*50</f>
        <v>6062500000</v>
      </c>
      <c r="J68" s="155"/>
      <c r="K68" s="117">
        <v>58.1</v>
      </c>
      <c r="L68" s="117">
        <v>52.44</v>
      </c>
      <c r="M68" s="117">
        <f t="shared" ref="M68:M83" si="56">AVERAGE(K68,L68)*50*50</f>
        <v>138175</v>
      </c>
      <c r="N68" s="118">
        <f t="shared" si="36"/>
        <v>0.77053732210281733</v>
      </c>
      <c r="O68" s="119" t="s">
        <v>150</v>
      </c>
      <c r="P68" s="117">
        <v>1130360</v>
      </c>
      <c r="Q68" s="117">
        <v>1105759</v>
      </c>
      <c r="R68" s="117">
        <v>82740</v>
      </c>
      <c r="S68" s="117">
        <v>398</v>
      </c>
      <c r="T68" s="118">
        <f t="shared" si="5"/>
        <v>0.48102489726855213</v>
      </c>
      <c r="U68" s="40">
        <v>19.625390342741952</v>
      </c>
      <c r="V68" s="166">
        <v>45.421052631578966</v>
      </c>
      <c r="W68" s="117">
        <f t="shared" ref="W68:W99" si="57">Q68/P68*I68*U68</f>
        <v>116389487862.27396</v>
      </c>
      <c r="X68" s="117">
        <f t="shared" ref="X68:X99" si="58">S68/P68*I68*V68</f>
        <v>96956122.26938419</v>
      </c>
      <c r="Y68" s="40">
        <v>29.9</v>
      </c>
      <c r="Z68" s="40">
        <v>23.9</v>
      </c>
      <c r="AA68" s="122">
        <v>2.9700000000000001E-2</v>
      </c>
      <c r="AB68" s="123">
        <v>3.2800000000000003E-2</v>
      </c>
      <c r="AD68" s="149"/>
    </row>
    <row r="69" spans="1:30" s="86" customFormat="1" x14ac:dyDescent="0.25">
      <c r="A69" s="211"/>
      <c r="B69" s="190"/>
      <c r="C69" s="202"/>
      <c r="D69" s="205"/>
      <c r="E69" s="107">
        <v>3</v>
      </c>
      <c r="F69" s="75" t="s">
        <v>81</v>
      </c>
      <c r="G69" s="76">
        <v>7780000</v>
      </c>
      <c r="H69" s="76">
        <v>7990000</v>
      </c>
      <c r="I69" s="76">
        <f t="shared" si="55"/>
        <v>19712500000</v>
      </c>
      <c r="J69" s="156">
        <f t="shared" ref="J69" si="59">I69/(I68*3)</f>
        <v>1.083848797250859</v>
      </c>
      <c r="K69" s="76">
        <v>50.8</v>
      </c>
      <c r="L69" s="76">
        <v>58.35</v>
      </c>
      <c r="M69" s="76">
        <f t="shared" si="56"/>
        <v>136437.5</v>
      </c>
      <c r="N69" s="106">
        <f t="shared" si="36"/>
        <v>0.76084809758931171</v>
      </c>
      <c r="O69" s="85" t="s">
        <v>150</v>
      </c>
      <c r="P69" s="76">
        <v>1239528</v>
      </c>
      <c r="Q69" s="76">
        <v>1212436</v>
      </c>
      <c r="R69" s="76">
        <v>94006</v>
      </c>
      <c r="S69" s="76">
        <v>415</v>
      </c>
      <c r="T69" s="106">
        <f t="shared" ref="T69:T129" si="60">S69/R69*100</f>
        <v>0.44146118332872364</v>
      </c>
      <c r="U69" s="34">
        <v>19.664505178005282</v>
      </c>
      <c r="V69" s="39">
        <v>45.669879518072236</v>
      </c>
      <c r="W69" s="76">
        <f t="shared" si="57"/>
        <v>379164099741.99878</v>
      </c>
      <c r="X69" s="76">
        <f t="shared" si="58"/>
        <v>301413935.38508171</v>
      </c>
      <c r="Y69" s="34">
        <v>41.9</v>
      </c>
      <c r="Z69" s="34">
        <v>37.700000000000003</v>
      </c>
      <c r="AA69" s="124">
        <v>2.7900000000000001E-2</v>
      </c>
      <c r="AB69" s="125">
        <v>3.8100000000000002E-2</v>
      </c>
      <c r="AD69" s="149"/>
    </row>
    <row r="70" spans="1:30" s="86" customFormat="1" x14ac:dyDescent="0.25">
      <c r="A70" s="211"/>
      <c r="B70" s="190"/>
      <c r="C70" s="202"/>
      <c r="D70" s="205"/>
      <c r="E70" s="107">
        <v>9</v>
      </c>
      <c r="F70" s="75" t="s">
        <v>82</v>
      </c>
      <c r="G70" s="76">
        <v>29100000</v>
      </c>
      <c r="H70" s="76">
        <v>25800000</v>
      </c>
      <c r="I70" s="76">
        <f t="shared" si="55"/>
        <v>68625000000</v>
      </c>
      <c r="J70" s="156">
        <f t="shared" ref="J70" si="61">I70/(I68*9)</f>
        <v>1.2577319587628866</v>
      </c>
      <c r="K70" s="76">
        <v>77.900000000000006</v>
      </c>
      <c r="L70" s="76">
        <v>68.53</v>
      </c>
      <c r="M70" s="76">
        <f t="shared" si="56"/>
        <v>183037.5</v>
      </c>
      <c r="N70" s="106">
        <f t="shared" si="36"/>
        <v>1.0207144931745571</v>
      </c>
      <c r="O70" s="85" t="s">
        <v>150</v>
      </c>
      <c r="P70" s="76">
        <v>1161160</v>
      </c>
      <c r="Q70" s="76">
        <v>1131926</v>
      </c>
      <c r="R70" s="76">
        <v>92281</v>
      </c>
      <c r="S70" s="76">
        <v>348</v>
      </c>
      <c r="T70" s="106">
        <f t="shared" si="60"/>
        <v>0.37710904736619671</v>
      </c>
      <c r="U70" s="34">
        <v>19.465742460196161</v>
      </c>
      <c r="V70" s="39">
        <v>46.149425287356358</v>
      </c>
      <c r="W70" s="76">
        <f t="shared" si="57"/>
        <v>1302204823194.0474</v>
      </c>
      <c r="X70" s="76">
        <f t="shared" si="58"/>
        <v>949152140.96248651</v>
      </c>
      <c r="Y70" s="34">
        <v>38.799999999999997</v>
      </c>
      <c r="Z70" s="34">
        <v>25.8</v>
      </c>
      <c r="AA70" s="124">
        <v>2.8299999999999999E-2</v>
      </c>
      <c r="AB70" s="125">
        <v>3.4200000000000001E-2</v>
      </c>
      <c r="AD70" s="149"/>
    </row>
    <row r="71" spans="1:30" s="86" customFormat="1" x14ac:dyDescent="0.25">
      <c r="A71" s="211"/>
      <c r="B71" s="190"/>
      <c r="C71" s="202"/>
      <c r="D71" s="205"/>
      <c r="E71" s="75">
        <v>27</v>
      </c>
      <c r="F71" s="75" t="s">
        <v>83</v>
      </c>
      <c r="G71" s="76">
        <v>44600000</v>
      </c>
      <c r="H71" s="76">
        <v>38900000</v>
      </c>
      <c r="I71" s="76">
        <f t="shared" si="55"/>
        <v>104375000000</v>
      </c>
      <c r="J71" s="156">
        <f t="shared" ref="J71" si="62">I71/(I68*27)</f>
        <v>0.63764795723558609</v>
      </c>
      <c r="K71" s="76">
        <v>38.200000000000003</v>
      </c>
      <c r="L71" s="76">
        <v>37.83</v>
      </c>
      <c r="M71" s="76">
        <f t="shared" si="56"/>
        <v>95037.5</v>
      </c>
      <c r="N71" s="106">
        <f t="shared" si="36"/>
        <v>0.52997966889340697</v>
      </c>
      <c r="O71" s="85" t="s">
        <v>150</v>
      </c>
      <c r="P71" s="76">
        <v>1493631</v>
      </c>
      <c r="Q71" s="76">
        <v>1458152</v>
      </c>
      <c r="R71" s="76">
        <v>123356</v>
      </c>
      <c r="S71" s="76">
        <v>451</v>
      </c>
      <c r="T71" s="106">
        <f t="shared" si="60"/>
        <v>0.36560848276532959</v>
      </c>
      <c r="U71" s="34">
        <v>19.467314792970836</v>
      </c>
      <c r="V71" s="39">
        <v>48.893805309734489</v>
      </c>
      <c r="W71" s="76">
        <f t="shared" si="57"/>
        <v>1983636172521.8618</v>
      </c>
      <c r="X71" s="76">
        <f t="shared" si="58"/>
        <v>1540932271.1371119</v>
      </c>
      <c r="Y71" s="34">
        <v>33.9</v>
      </c>
      <c r="Z71" s="34">
        <v>23.5</v>
      </c>
      <c r="AA71" s="124">
        <v>2.2100000000000002E-2</v>
      </c>
      <c r="AB71" s="125">
        <v>3.78E-2</v>
      </c>
      <c r="AD71" s="149"/>
    </row>
    <row r="72" spans="1:30" x14ac:dyDescent="0.25">
      <c r="A72" s="211"/>
      <c r="B72" s="190"/>
      <c r="C72" s="193" t="s">
        <v>4</v>
      </c>
      <c r="D72" s="196">
        <v>0.79940476190476195</v>
      </c>
      <c r="E72" s="45">
        <v>1</v>
      </c>
      <c r="F72" s="45" t="s">
        <v>84</v>
      </c>
      <c r="G72" s="50">
        <v>387000</v>
      </c>
      <c r="H72" s="50">
        <v>400000</v>
      </c>
      <c r="I72" s="50">
        <f t="shared" si="55"/>
        <v>983750000</v>
      </c>
      <c r="J72" s="151"/>
      <c r="K72" s="50">
        <v>60.8</v>
      </c>
      <c r="L72" s="50">
        <v>54.96</v>
      </c>
      <c r="M72" s="50">
        <f t="shared" si="56"/>
        <v>144700</v>
      </c>
      <c r="N72" s="69">
        <f t="shared" si="36"/>
        <v>0.80692419401684579</v>
      </c>
      <c r="O72" s="22" t="s">
        <v>150</v>
      </c>
      <c r="P72" s="50">
        <v>1521523</v>
      </c>
      <c r="Q72" s="50">
        <v>1474820</v>
      </c>
      <c r="R72" s="50">
        <v>879893</v>
      </c>
      <c r="S72" s="50">
        <v>3768</v>
      </c>
      <c r="T72" s="69">
        <f t="shared" si="60"/>
        <v>0.42823388752950642</v>
      </c>
      <c r="U72" s="35">
        <v>43.474939992677086</v>
      </c>
      <c r="V72" s="167">
        <v>49.698702674080053</v>
      </c>
      <c r="W72" s="50">
        <f t="shared" si="57"/>
        <v>41455698136.833961</v>
      </c>
      <c r="X72" s="50">
        <f t="shared" si="58"/>
        <v>121077144.48693824</v>
      </c>
      <c r="Y72" s="35">
        <v>40.700000000000003</v>
      </c>
      <c r="Z72" s="35">
        <v>30.2</v>
      </c>
      <c r="AA72" s="16">
        <v>1.8700000000000001E-2</v>
      </c>
      <c r="AB72" s="80">
        <v>2.7900000000000001E-2</v>
      </c>
    </row>
    <row r="73" spans="1:30" x14ac:dyDescent="0.25">
      <c r="A73" s="211"/>
      <c r="B73" s="190"/>
      <c r="C73" s="193"/>
      <c r="D73" s="196"/>
      <c r="E73" s="45">
        <v>3</v>
      </c>
      <c r="F73" s="45" t="s">
        <v>85</v>
      </c>
      <c r="G73" s="50">
        <v>1340000</v>
      </c>
      <c r="H73" s="50">
        <v>1410000</v>
      </c>
      <c r="I73" s="50">
        <f t="shared" si="55"/>
        <v>3437500000</v>
      </c>
      <c r="J73" s="151">
        <f t="shared" ref="J73" si="63">I73/(I72*3)</f>
        <v>1.1647606946209232</v>
      </c>
      <c r="K73" s="50">
        <v>90.5</v>
      </c>
      <c r="L73" s="50">
        <v>69.58</v>
      </c>
      <c r="M73" s="50">
        <f t="shared" si="56"/>
        <v>200099.99999999997</v>
      </c>
      <c r="N73" s="69">
        <f t="shared" si="36"/>
        <v>1.1158640720302062</v>
      </c>
      <c r="O73" s="22" t="s">
        <v>150</v>
      </c>
      <c r="P73" s="50">
        <v>1297838</v>
      </c>
      <c r="Q73" s="50">
        <v>1254410</v>
      </c>
      <c r="R73" s="50">
        <v>834548</v>
      </c>
      <c r="S73" s="50">
        <v>3080</v>
      </c>
      <c r="T73" s="69">
        <f t="shared" si="60"/>
        <v>0.36906205514841567</v>
      </c>
      <c r="U73" s="35">
        <v>47.096498752401537</v>
      </c>
      <c r="V73" s="167">
        <v>49.694777813817787</v>
      </c>
      <c r="W73" s="50">
        <f t="shared" si="57"/>
        <v>156476942085.60703</v>
      </c>
      <c r="X73" s="50">
        <f t="shared" si="58"/>
        <v>405399949.84258109</v>
      </c>
      <c r="Y73" s="35">
        <v>37.6</v>
      </c>
      <c r="Z73" s="35">
        <v>30.8</v>
      </c>
      <c r="AA73" s="16">
        <v>1.8200000000000001E-2</v>
      </c>
      <c r="AB73" s="80">
        <v>3.1899999999999998E-2</v>
      </c>
    </row>
    <row r="74" spans="1:30" x14ac:dyDescent="0.25">
      <c r="A74" s="211"/>
      <c r="B74" s="190"/>
      <c r="C74" s="193"/>
      <c r="D74" s="196"/>
      <c r="E74" s="45">
        <v>9</v>
      </c>
      <c r="F74" s="45" t="s">
        <v>86</v>
      </c>
      <c r="G74" s="50">
        <v>3770000</v>
      </c>
      <c r="H74" s="50">
        <v>3970000</v>
      </c>
      <c r="I74" s="50">
        <f t="shared" si="55"/>
        <v>9675000000</v>
      </c>
      <c r="J74" s="151">
        <f t="shared" ref="J74" si="64">I74/(I72*9)</f>
        <v>1.0927573062261753</v>
      </c>
      <c r="K74" s="50">
        <v>75.900000000000006</v>
      </c>
      <c r="L74" s="50">
        <v>67.540000000000006</v>
      </c>
      <c r="M74" s="50">
        <f t="shared" si="56"/>
        <v>179300</v>
      </c>
      <c r="N74" s="69">
        <f t="shared" si="36"/>
        <v>0.99987220447284353</v>
      </c>
      <c r="O74" s="22" t="s">
        <v>150</v>
      </c>
      <c r="P74" s="50">
        <v>1274794</v>
      </c>
      <c r="Q74" s="50">
        <v>1235595</v>
      </c>
      <c r="R74" s="50">
        <v>854116</v>
      </c>
      <c r="S74" s="50">
        <v>3289</v>
      </c>
      <c r="T74" s="69">
        <f t="shared" si="60"/>
        <v>0.38507650014752098</v>
      </c>
      <c r="U74" s="35">
        <v>48.298976606412289</v>
      </c>
      <c r="V74" s="167">
        <v>50.111144852717977</v>
      </c>
      <c r="W74" s="50">
        <f t="shared" si="57"/>
        <v>452923686846.659</v>
      </c>
      <c r="X74" s="50">
        <f t="shared" si="58"/>
        <v>1250861314.6078525</v>
      </c>
      <c r="Y74" s="35">
        <v>40.6</v>
      </c>
      <c r="Z74" s="35">
        <v>28.3</v>
      </c>
      <c r="AA74" s="16">
        <v>1.8499999999999999E-2</v>
      </c>
      <c r="AB74" s="80">
        <v>2.7199999999999998E-2</v>
      </c>
    </row>
    <row r="75" spans="1:30" x14ac:dyDescent="0.25">
      <c r="A75" s="211"/>
      <c r="B75" s="190"/>
      <c r="C75" s="193"/>
      <c r="D75" s="196"/>
      <c r="E75" s="45">
        <v>27</v>
      </c>
      <c r="F75" s="14" t="s">
        <v>87</v>
      </c>
      <c r="G75" s="30">
        <v>10500000</v>
      </c>
      <c r="H75" s="30">
        <v>10200000</v>
      </c>
      <c r="I75" s="30">
        <f t="shared" si="55"/>
        <v>25875000000</v>
      </c>
      <c r="J75" s="137">
        <f t="shared" ref="J75" si="65">I75/(I72*27)</f>
        <v>0.97416349004659042</v>
      </c>
      <c r="K75" s="50">
        <v>73.3</v>
      </c>
      <c r="L75" s="50">
        <v>56.19</v>
      </c>
      <c r="M75" s="50">
        <f t="shared" si="56"/>
        <v>161862.5</v>
      </c>
      <c r="N75" s="69">
        <f t="shared" si="36"/>
        <v>0.90263142608190539</v>
      </c>
      <c r="O75" s="22" t="s">
        <v>150</v>
      </c>
      <c r="P75" s="50">
        <v>1319163</v>
      </c>
      <c r="Q75" s="50">
        <v>1276978</v>
      </c>
      <c r="R75" s="50">
        <v>904288</v>
      </c>
      <c r="S75" s="50">
        <v>3538</v>
      </c>
      <c r="T75" s="69">
        <f t="shared" si="60"/>
        <v>0.39124703634240421</v>
      </c>
      <c r="U75" s="35">
        <v>49.01157811645934</v>
      </c>
      <c r="V75" s="167">
        <v>50.45611064069999</v>
      </c>
      <c r="W75" s="50">
        <f t="shared" si="57"/>
        <v>1227620122475.3882</v>
      </c>
      <c r="X75" s="50">
        <f t="shared" si="58"/>
        <v>3501494880.227736</v>
      </c>
      <c r="Y75" s="35">
        <v>40.6</v>
      </c>
      <c r="Z75" s="35">
        <v>28.4</v>
      </c>
      <c r="AA75" s="16">
        <v>1.8599999999999998E-2</v>
      </c>
      <c r="AB75" s="80">
        <v>3.04E-2</v>
      </c>
    </row>
    <row r="76" spans="1:30" x14ac:dyDescent="0.25">
      <c r="A76" s="211"/>
      <c r="B76" s="190"/>
      <c r="C76" s="197" t="s">
        <v>5</v>
      </c>
      <c r="D76" s="198">
        <v>0.91785714285714282</v>
      </c>
      <c r="E76" s="46">
        <v>1</v>
      </c>
      <c r="F76" s="46" t="s">
        <v>88</v>
      </c>
      <c r="G76" s="49">
        <v>2580000</v>
      </c>
      <c r="H76" s="49">
        <v>2580000</v>
      </c>
      <c r="I76" s="49">
        <f t="shared" si="55"/>
        <v>6450000000</v>
      </c>
      <c r="J76" s="152"/>
      <c r="K76" s="49">
        <v>69.599999999999994</v>
      </c>
      <c r="L76" s="49">
        <v>62.48</v>
      </c>
      <c r="M76" s="49">
        <f t="shared" si="56"/>
        <v>165099.99999999997</v>
      </c>
      <c r="N76" s="70">
        <f t="shared" si="36"/>
        <v>0.92068544873656688</v>
      </c>
      <c r="O76" s="23" t="s">
        <v>150</v>
      </c>
      <c r="P76" s="49">
        <v>1234820</v>
      </c>
      <c r="Q76" s="49">
        <v>1205881</v>
      </c>
      <c r="R76" s="49">
        <v>307506</v>
      </c>
      <c r="S76" s="49">
        <v>1301</v>
      </c>
      <c r="T76" s="70">
        <f t="shared" si="60"/>
        <v>0.42308117565185721</v>
      </c>
      <c r="U76" s="36">
        <v>29.923586158169797</v>
      </c>
      <c r="V76" s="168">
        <v>45.184473481936934</v>
      </c>
      <c r="W76" s="49">
        <f t="shared" si="57"/>
        <v>188483853355.14465</v>
      </c>
      <c r="X76" s="49">
        <f t="shared" si="58"/>
        <v>307059530.94378102</v>
      </c>
      <c r="Y76" s="36">
        <v>41.8</v>
      </c>
      <c r="Z76" s="36">
        <v>30.5</v>
      </c>
      <c r="AA76" s="17">
        <v>2.9499999999999998E-2</v>
      </c>
      <c r="AB76" s="81">
        <v>3.2599999999999997E-2</v>
      </c>
    </row>
    <row r="77" spans="1:30" x14ac:dyDescent="0.25">
      <c r="A77" s="211"/>
      <c r="B77" s="190"/>
      <c r="C77" s="197"/>
      <c r="D77" s="198"/>
      <c r="E77" s="46">
        <v>3</v>
      </c>
      <c r="F77" s="46" t="s">
        <v>89</v>
      </c>
      <c r="G77" s="49">
        <v>6840000</v>
      </c>
      <c r="H77" s="49">
        <v>6490000</v>
      </c>
      <c r="I77" s="49">
        <f t="shared" si="55"/>
        <v>16662500000</v>
      </c>
      <c r="J77" s="152">
        <f t="shared" ref="J77" si="66">I77/(I76*3)</f>
        <v>0.86111111111111116</v>
      </c>
      <c r="K77" s="49">
        <v>74.099999999999994</v>
      </c>
      <c r="L77" s="49">
        <v>76.03</v>
      </c>
      <c r="M77" s="49">
        <f t="shared" si="56"/>
        <v>187662.5</v>
      </c>
      <c r="N77" s="70">
        <f t="shared" si="36"/>
        <v>1.0465059541097881</v>
      </c>
      <c r="O77" s="23" t="s">
        <v>150</v>
      </c>
      <c r="P77" s="49">
        <v>1356473</v>
      </c>
      <c r="Q77" s="49">
        <v>1327193</v>
      </c>
      <c r="R77" s="49">
        <v>365373</v>
      </c>
      <c r="S77" s="49">
        <v>1540</v>
      </c>
      <c r="T77" s="70">
        <f t="shared" si="60"/>
        <v>0.42148708306306154</v>
      </c>
      <c r="U77" s="36">
        <v>30.627051227666218</v>
      </c>
      <c r="V77" s="168">
        <v>45.996103896103968</v>
      </c>
      <c r="W77" s="49">
        <f t="shared" si="57"/>
        <v>499307714418.20081</v>
      </c>
      <c r="X77" s="49">
        <f t="shared" si="58"/>
        <v>870103219.89453661</v>
      </c>
      <c r="Y77" s="36">
        <v>45.9</v>
      </c>
      <c r="Z77" s="36">
        <v>30.3</v>
      </c>
      <c r="AA77" s="17">
        <v>2.9100000000000001E-2</v>
      </c>
      <c r="AB77" s="81">
        <v>3.95E-2</v>
      </c>
    </row>
    <row r="78" spans="1:30" x14ac:dyDescent="0.25">
      <c r="A78" s="211"/>
      <c r="B78" s="190"/>
      <c r="C78" s="197"/>
      <c r="D78" s="198"/>
      <c r="E78" s="46">
        <v>9</v>
      </c>
      <c r="F78" s="46" t="s">
        <v>90</v>
      </c>
      <c r="G78" s="49">
        <v>16700000</v>
      </c>
      <c r="H78" s="49">
        <v>19000000</v>
      </c>
      <c r="I78" s="49">
        <f t="shared" si="55"/>
        <v>44625000000</v>
      </c>
      <c r="J78" s="152">
        <f t="shared" ref="J78" si="67">I78/(I76*9)</f>
        <v>0.76873385012919893</v>
      </c>
      <c r="K78" s="49">
        <v>54</v>
      </c>
      <c r="L78" s="49">
        <v>51.06</v>
      </c>
      <c r="M78" s="49">
        <f t="shared" si="56"/>
        <v>131325</v>
      </c>
      <c r="N78" s="70">
        <f t="shared" si="36"/>
        <v>0.7323380772582051</v>
      </c>
      <c r="O78" s="23" t="s">
        <v>150</v>
      </c>
      <c r="P78" s="49">
        <v>1392523</v>
      </c>
      <c r="Q78" s="49">
        <v>1361814</v>
      </c>
      <c r="R78" s="49">
        <v>396639</v>
      </c>
      <c r="S78" s="49">
        <v>1451</v>
      </c>
      <c r="T78" s="70">
        <f t="shared" si="60"/>
        <v>0.36582383477166897</v>
      </c>
      <c r="U78" s="36">
        <v>31.430884100178147</v>
      </c>
      <c r="V78" s="168">
        <v>47.471074380165319</v>
      </c>
      <c r="W78" s="49">
        <f t="shared" si="57"/>
        <v>1371671906496.3381</v>
      </c>
      <c r="X78" s="49">
        <f t="shared" si="58"/>
        <v>2207355715.708672</v>
      </c>
      <c r="Y78" s="36">
        <v>44.6</v>
      </c>
      <c r="Z78" s="36">
        <v>22.7</v>
      </c>
      <c r="AA78" s="17">
        <v>2.5000000000000001E-2</v>
      </c>
      <c r="AB78" s="81">
        <v>4.0399999999999998E-2</v>
      </c>
    </row>
    <row r="79" spans="1:30" x14ac:dyDescent="0.25">
      <c r="A79" s="211"/>
      <c r="B79" s="190"/>
      <c r="C79" s="197"/>
      <c r="D79" s="198"/>
      <c r="E79" s="46">
        <v>27</v>
      </c>
      <c r="F79" s="46" t="s">
        <v>91</v>
      </c>
      <c r="G79" s="49">
        <v>20200000</v>
      </c>
      <c r="H79" s="49">
        <v>17600000</v>
      </c>
      <c r="I79" s="49">
        <f t="shared" si="55"/>
        <v>47250000000</v>
      </c>
      <c r="J79" s="152">
        <f t="shared" ref="J79" si="68">I79/(I76*27)</f>
        <v>0.27131782945736432</v>
      </c>
      <c r="K79" s="49">
        <v>23.3</v>
      </c>
      <c r="L79" s="49">
        <v>12.64</v>
      </c>
      <c r="M79" s="49">
        <f t="shared" si="56"/>
        <v>44925</v>
      </c>
      <c r="N79" s="70">
        <f t="shared" si="36"/>
        <v>0.25052570432762128</v>
      </c>
      <c r="O79" s="23" t="s">
        <v>150</v>
      </c>
      <c r="P79" s="49">
        <v>1347032</v>
      </c>
      <c r="Q79" s="49">
        <v>1313598</v>
      </c>
      <c r="R79" s="49">
        <v>383422</v>
      </c>
      <c r="S79" s="49">
        <v>1185</v>
      </c>
      <c r="T79" s="70">
        <f t="shared" si="60"/>
        <v>0.30905894810417761</v>
      </c>
      <c r="U79" s="36">
        <v>31.506856740037662</v>
      </c>
      <c r="V79" s="168">
        <v>48.628691983122309</v>
      </c>
      <c r="W79" s="49">
        <f t="shared" si="57"/>
        <v>1451748736481.3901</v>
      </c>
      <c r="X79" s="49">
        <f t="shared" si="58"/>
        <v>2021318907.0489762</v>
      </c>
      <c r="Y79" s="36">
        <v>44.5</v>
      </c>
      <c r="Z79" s="36">
        <v>11.7</v>
      </c>
      <c r="AA79" s="17">
        <v>2.1600000000000001E-2</v>
      </c>
      <c r="AB79" s="81">
        <v>3.1199999999999999E-2</v>
      </c>
    </row>
    <row r="80" spans="1:30" x14ac:dyDescent="0.25">
      <c r="A80" s="211"/>
      <c r="B80" s="190"/>
      <c r="C80" s="194" t="s">
        <v>6</v>
      </c>
      <c r="D80" s="195">
        <v>0.96646825396825398</v>
      </c>
      <c r="E80" s="44">
        <v>1</v>
      </c>
      <c r="F80" s="44" t="s">
        <v>92</v>
      </c>
      <c r="G80" s="53">
        <v>1870000</v>
      </c>
      <c r="H80" s="53">
        <v>1420000</v>
      </c>
      <c r="I80" s="53">
        <f t="shared" si="55"/>
        <v>4112500000</v>
      </c>
      <c r="J80" s="153"/>
      <c r="K80" s="53">
        <v>72.8</v>
      </c>
      <c r="L80" s="53">
        <v>116.2</v>
      </c>
      <c r="M80" s="53">
        <f t="shared" si="56"/>
        <v>236250</v>
      </c>
      <c r="N80" s="68">
        <f t="shared" si="36"/>
        <v>1.3174557072320652</v>
      </c>
      <c r="O80" s="24" t="s">
        <v>150</v>
      </c>
      <c r="P80" s="53">
        <v>1085896</v>
      </c>
      <c r="Q80" s="53">
        <v>1061731</v>
      </c>
      <c r="R80" s="53">
        <v>338765</v>
      </c>
      <c r="S80" s="53">
        <v>1413</v>
      </c>
      <c r="T80" s="68">
        <f t="shared" si="60"/>
        <v>0.41710330169881776</v>
      </c>
      <c r="U80" s="37">
        <v>32.262836820249227</v>
      </c>
      <c r="V80" s="169">
        <v>46.096888260254602</v>
      </c>
      <c r="W80" s="53">
        <f t="shared" si="57"/>
        <v>129728300016.76048</v>
      </c>
      <c r="X80" s="53">
        <f t="shared" si="58"/>
        <v>246678585.28535858</v>
      </c>
      <c r="Y80" s="37">
        <v>41.4</v>
      </c>
      <c r="Z80" s="37">
        <v>32.9</v>
      </c>
      <c r="AA80" s="18">
        <v>2.8500000000000001E-2</v>
      </c>
      <c r="AB80" s="82">
        <v>3.2199999999999999E-2</v>
      </c>
    </row>
    <row r="81" spans="1:30" x14ac:dyDescent="0.25">
      <c r="A81" s="211"/>
      <c r="B81" s="190"/>
      <c r="C81" s="194"/>
      <c r="D81" s="195"/>
      <c r="E81" s="44">
        <v>3</v>
      </c>
      <c r="F81" s="44" t="s">
        <v>93</v>
      </c>
      <c r="G81" s="53">
        <v>6470000</v>
      </c>
      <c r="H81" s="53">
        <v>5760000</v>
      </c>
      <c r="I81" s="53">
        <f t="shared" si="55"/>
        <v>15287500000</v>
      </c>
      <c r="J81" s="153">
        <f t="shared" ref="J81" si="69">I81/(I80*3)</f>
        <v>1.2391084093211753</v>
      </c>
      <c r="K81" s="53">
        <v>59.3</v>
      </c>
      <c r="L81" s="53">
        <v>79.2</v>
      </c>
      <c r="M81" s="53">
        <f t="shared" si="56"/>
        <v>173125</v>
      </c>
      <c r="N81" s="68">
        <f t="shared" si="36"/>
        <v>0.96543711879175143</v>
      </c>
      <c r="O81" s="24" t="s">
        <v>150</v>
      </c>
      <c r="P81" s="53">
        <v>1441258</v>
      </c>
      <c r="Q81" s="53">
        <v>1410268</v>
      </c>
      <c r="R81" s="53">
        <v>482899</v>
      </c>
      <c r="S81" s="53">
        <v>2069</v>
      </c>
      <c r="T81" s="68">
        <f t="shared" si="60"/>
        <v>0.4284539831310481</v>
      </c>
      <c r="U81" s="37">
        <v>33.145223461072661</v>
      </c>
      <c r="V81" s="169">
        <v>46.274879227053113</v>
      </c>
      <c r="W81" s="53">
        <f t="shared" si="57"/>
        <v>495812351986.94495</v>
      </c>
      <c r="X81" s="53">
        <f t="shared" si="58"/>
        <v>1015548160.2071354</v>
      </c>
      <c r="Y81" s="37">
        <v>40.6</v>
      </c>
      <c r="Z81" s="37">
        <v>30.6</v>
      </c>
      <c r="AA81" s="18">
        <v>2.8199999999999999E-2</v>
      </c>
      <c r="AB81" s="82">
        <v>3.09E-2</v>
      </c>
    </row>
    <row r="82" spans="1:30" x14ac:dyDescent="0.25">
      <c r="A82" s="211"/>
      <c r="B82" s="190"/>
      <c r="C82" s="194"/>
      <c r="D82" s="195"/>
      <c r="E82" s="44">
        <v>9</v>
      </c>
      <c r="F82" s="44" t="s">
        <v>94</v>
      </c>
      <c r="G82" s="53">
        <v>12500000</v>
      </c>
      <c r="H82" s="53">
        <v>12000000</v>
      </c>
      <c r="I82" s="53">
        <f t="shared" si="55"/>
        <v>30625000000</v>
      </c>
      <c r="J82" s="153">
        <f t="shared" ref="J82" si="70">I82/(I80*9)</f>
        <v>0.82742316784869974</v>
      </c>
      <c r="K82" s="53">
        <v>59.4</v>
      </c>
      <c r="L82" s="53">
        <v>61.11</v>
      </c>
      <c r="M82" s="53">
        <f t="shared" si="56"/>
        <v>150637.5</v>
      </c>
      <c r="N82" s="68">
        <f t="shared" si="36"/>
        <v>0.84003485332558825</v>
      </c>
      <c r="O82" s="24" t="s">
        <v>150</v>
      </c>
      <c r="P82" s="53">
        <v>1175530</v>
      </c>
      <c r="Q82" s="53">
        <v>1145897</v>
      </c>
      <c r="R82" s="53">
        <v>424944</v>
      </c>
      <c r="S82" s="53">
        <v>1605</v>
      </c>
      <c r="T82" s="68">
        <f t="shared" si="60"/>
        <v>0.37769682593471138</v>
      </c>
      <c r="U82" s="37">
        <v>34.447736576673108</v>
      </c>
      <c r="V82" s="169">
        <v>47.269613947696136</v>
      </c>
      <c r="W82" s="53">
        <f t="shared" si="57"/>
        <v>1028368237093.0554</v>
      </c>
      <c r="X82" s="53">
        <f t="shared" si="58"/>
        <v>1976512078.0182996</v>
      </c>
      <c r="Y82" s="37">
        <v>41.7</v>
      </c>
      <c r="Z82" s="37">
        <v>26.2</v>
      </c>
      <c r="AA82" s="18">
        <v>2.5499999999999998E-2</v>
      </c>
      <c r="AB82" s="82">
        <v>3.4200000000000001E-2</v>
      </c>
    </row>
    <row r="83" spans="1:30" ht="15.75" thickBot="1" x14ac:dyDescent="0.3">
      <c r="A83" s="211"/>
      <c r="B83" s="199"/>
      <c r="C83" s="203"/>
      <c r="D83" s="200"/>
      <c r="E83" s="48">
        <v>27</v>
      </c>
      <c r="F83" s="48" t="s">
        <v>95</v>
      </c>
      <c r="G83" s="54">
        <v>17400000</v>
      </c>
      <c r="H83" s="54">
        <v>16300000</v>
      </c>
      <c r="I83" s="54">
        <f t="shared" si="55"/>
        <v>42125000000</v>
      </c>
      <c r="J83" s="154">
        <f t="shared" ref="J83" si="71">I83/(I80*27)</f>
        <v>0.37937633682314531</v>
      </c>
      <c r="K83" s="54">
        <v>19.8</v>
      </c>
      <c r="L83" s="54">
        <v>16.149999999999999</v>
      </c>
      <c r="M83" s="54">
        <f t="shared" si="56"/>
        <v>44937.500000000007</v>
      </c>
      <c r="N83" s="71">
        <f t="shared" si="36"/>
        <v>0.25059541097879762</v>
      </c>
      <c r="O83" s="28" t="s">
        <v>150</v>
      </c>
      <c r="P83" s="54">
        <v>1250514</v>
      </c>
      <c r="Q83" s="54">
        <v>1217926</v>
      </c>
      <c r="R83" s="54">
        <v>467152</v>
      </c>
      <c r="S83" s="54">
        <v>1601</v>
      </c>
      <c r="T83" s="71">
        <f t="shared" si="60"/>
        <v>0.34271500496626367</v>
      </c>
      <c r="U83" s="38">
        <v>35.338251256644526</v>
      </c>
      <c r="V83" s="170">
        <v>48.839051777916353</v>
      </c>
      <c r="W83" s="54">
        <f t="shared" si="57"/>
        <v>1449830767088.5747</v>
      </c>
      <c r="X83" s="54">
        <f t="shared" si="58"/>
        <v>2633964461.7235045</v>
      </c>
      <c r="Y83" s="38">
        <v>38.9</v>
      </c>
      <c r="Z83" s="38">
        <v>21.9</v>
      </c>
      <c r="AA83" s="27">
        <v>2.1499999999999998E-2</v>
      </c>
      <c r="AB83" s="83">
        <v>3.5799999999999998E-2</v>
      </c>
    </row>
    <row r="84" spans="1:30" s="86" customFormat="1" x14ac:dyDescent="0.25">
      <c r="A84" s="211">
        <v>3</v>
      </c>
      <c r="B84" s="189" t="s">
        <v>12</v>
      </c>
      <c r="C84" s="201" t="s">
        <v>15</v>
      </c>
      <c r="D84" s="204">
        <v>0.46726190476190477</v>
      </c>
      <c r="E84" s="100">
        <v>1</v>
      </c>
      <c r="F84" s="114" t="s">
        <v>96</v>
      </c>
      <c r="G84" s="117">
        <v>306400</v>
      </c>
      <c r="H84" s="117"/>
      <c r="I84" s="117">
        <f t="shared" si="55"/>
        <v>766000000</v>
      </c>
      <c r="J84" s="155"/>
      <c r="K84" s="140">
        <v>112</v>
      </c>
      <c r="L84" s="140">
        <v>124.8</v>
      </c>
      <c r="M84" s="140">
        <f t="shared" ref="M84:M115" si="72">AVERAGE(K84,L84)*50*50</f>
        <v>296000</v>
      </c>
      <c r="N84" s="106">
        <f t="shared" ref="N84:N115" si="73">M84/$M$134</f>
        <v>1.3446905167518455</v>
      </c>
      <c r="O84" s="85" t="s">
        <v>150</v>
      </c>
      <c r="P84" s="76">
        <v>1781951</v>
      </c>
      <c r="Q84" s="76">
        <v>1748485</v>
      </c>
      <c r="R84" s="76">
        <v>438946</v>
      </c>
      <c r="S84" s="76">
        <v>178585</v>
      </c>
      <c r="T84" s="106">
        <f t="shared" si="60"/>
        <v>40.684958969896066</v>
      </c>
      <c r="U84" s="34">
        <v>28.720910388136005</v>
      </c>
      <c r="V84" s="39">
        <v>47.27972861773047</v>
      </c>
      <c r="W84" s="76">
        <f t="shared" si="57"/>
        <v>21587041420.330856</v>
      </c>
      <c r="X84" s="76">
        <f t="shared" si="58"/>
        <v>3629551517.8370252</v>
      </c>
      <c r="Y84" s="34">
        <v>22.5</v>
      </c>
      <c r="Z84" s="34">
        <v>18.8</v>
      </c>
      <c r="AA84" s="124">
        <v>2.4199999999999999E-2</v>
      </c>
      <c r="AB84" s="125">
        <v>3.3099999999999997E-2</v>
      </c>
      <c r="AD84" s="149"/>
    </row>
    <row r="85" spans="1:30" s="86" customFormat="1" x14ac:dyDescent="0.25">
      <c r="A85" s="211"/>
      <c r="B85" s="190"/>
      <c r="C85" s="202"/>
      <c r="D85" s="205"/>
      <c r="E85" s="107">
        <v>3</v>
      </c>
      <c r="F85" s="75" t="s">
        <v>97</v>
      </c>
      <c r="G85" s="76">
        <v>1007000</v>
      </c>
      <c r="H85" s="76"/>
      <c r="I85" s="76">
        <f t="shared" si="55"/>
        <v>2517500000</v>
      </c>
      <c r="J85" s="156">
        <f t="shared" ref="J85" si="74">I85/(I84*3)</f>
        <v>1.0955178416013924</v>
      </c>
      <c r="K85" s="140">
        <v>113</v>
      </c>
      <c r="L85" s="140">
        <v>128.6</v>
      </c>
      <c r="M85" s="140">
        <f t="shared" si="72"/>
        <v>302000</v>
      </c>
      <c r="N85" s="106">
        <f t="shared" si="73"/>
        <v>1.3719477569562748</v>
      </c>
      <c r="O85" s="85" t="s">
        <v>150</v>
      </c>
      <c r="P85" s="76">
        <v>1735478</v>
      </c>
      <c r="Q85" s="76">
        <v>1699047</v>
      </c>
      <c r="R85" s="76">
        <v>502548</v>
      </c>
      <c r="S85" s="76">
        <v>208863</v>
      </c>
      <c r="T85" s="106">
        <f t="shared" si="60"/>
        <v>41.560806131951573</v>
      </c>
      <c r="U85" s="34">
        <v>30.896041722212527</v>
      </c>
      <c r="V85" s="39">
        <v>47.943887046845326</v>
      </c>
      <c r="W85" s="76">
        <f t="shared" si="57"/>
        <v>76148017706.072952</v>
      </c>
      <c r="X85" s="76">
        <f t="shared" si="58"/>
        <v>14525969226.960978</v>
      </c>
      <c r="Y85" s="34">
        <v>22.6</v>
      </c>
      <c r="Z85" s="34">
        <v>19.2</v>
      </c>
      <c r="AA85" s="124">
        <v>2.29E-2</v>
      </c>
      <c r="AB85" s="125">
        <v>3.1699999999999999E-2</v>
      </c>
      <c r="AD85" s="149"/>
    </row>
    <row r="86" spans="1:30" s="86" customFormat="1" x14ac:dyDescent="0.25">
      <c r="A86" s="211"/>
      <c r="B86" s="190"/>
      <c r="C86" s="202"/>
      <c r="D86" s="205"/>
      <c r="E86" s="107">
        <v>9</v>
      </c>
      <c r="F86" s="75" t="s">
        <v>98</v>
      </c>
      <c r="G86" s="76">
        <v>2364000</v>
      </c>
      <c r="H86" s="76"/>
      <c r="I86" s="76">
        <f t="shared" si="55"/>
        <v>5910000000</v>
      </c>
      <c r="J86" s="156">
        <f t="shared" ref="J86" si="75">I86/(I84*9)</f>
        <v>0.85726718885987818</v>
      </c>
      <c r="K86" s="140">
        <v>91</v>
      </c>
      <c r="L86" s="140">
        <v>107.2</v>
      </c>
      <c r="M86" s="140">
        <f t="shared" si="72"/>
        <v>247750</v>
      </c>
      <c r="N86" s="106">
        <f t="shared" si="73"/>
        <v>1.1254968767745599</v>
      </c>
      <c r="O86" s="85" t="s">
        <v>150</v>
      </c>
      <c r="P86" s="76">
        <v>833266</v>
      </c>
      <c r="Q86" s="76">
        <v>817231</v>
      </c>
      <c r="R86" s="76">
        <v>231378</v>
      </c>
      <c r="S86" s="76">
        <v>91204</v>
      </c>
      <c r="T86" s="106">
        <f t="shared" si="60"/>
        <v>39.417749310651836</v>
      </c>
      <c r="U86" s="34">
        <v>30.309474310201153</v>
      </c>
      <c r="V86" s="39">
        <v>48.60837559837438</v>
      </c>
      <c r="W86" s="76">
        <f t="shared" si="57"/>
        <v>175681914562.69666</v>
      </c>
      <c r="X86" s="76">
        <f t="shared" si="58"/>
        <v>31443350241.721313</v>
      </c>
      <c r="Y86" s="34">
        <v>21.8</v>
      </c>
      <c r="Z86" s="34">
        <v>14.9</v>
      </c>
      <c r="AA86" s="124">
        <v>2.06E-2</v>
      </c>
      <c r="AB86" s="125">
        <v>0.03</v>
      </c>
      <c r="AD86" s="149"/>
    </row>
    <row r="87" spans="1:30" s="86" customFormat="1" x14ac:dyDescent="0.25">
      <c r="A87" s="211"/>
      <c r="B87" s="190"/>
      <c r="C87" s="202"/>
      <c r="D87" s="205"/>
      <c r="E87" s="75">
        <v>27</v>
      </c>
      <c r="F87" s="75" t="s">
        <v>99</v>
      </c>
      <c r="G87" s="76">
        <v>3892000</v>
      </c>
      <c r="H87" s="76"/>
      <c r="I87" s="76">
        <f t="shared" si="55"/>
        <v>9730000000</v>
      </c>
      <c r="J87" s="156">
        <f t="shared" ref="J87" si="76">I87/(I84*27)</f>
        <v>0.47045740257228508</v>
      </c>
      <c r="K87" s="140">
        <v>55.7</v>
      </c>
      <c r="L87" s="140">
        <v>51.6</v>
      </c>
      <c r="M87" s="140">
        <f t="shared" si="72"/>
        <v>134125.00000000003</v>
      </c>
      <c r="N87" s="106">
        <f t="shared" si="73"/>
        <v>0.60931289040318015</v>
      </c>
      <c r="O87" s="85" t="s">
        <v>150</v>
      </c>
      <c r="P87" s="76">
        <v>869526</v>
      </c>
      <c r="Q87" s="76">
        <v>853002</v>
      </c>
      <c r="R87" s="76">
        <v>240984</v>
      </c>
      <c r="S87" s="76">
        <v>89518</v>
      </c>
      <c r="T87" s="106">
        <f t="shared" si="60"/>
        <v>37.146864522125952</v>
      </c>
      <c r="U87" s="34">
        <v>30.836615857876073</v>
      </c>
      <c r="V87" s="39">
        <v>50.342506723805094</v>
      </c>
      <c r="W87" s="76">
        <f t="shared" si="57"/>
        <v>294338469867.49109</v>
      </c>
      <c r="X87" s="76">
        <f t="shared" si="58"/>
        <v>50428433226.208778</v>
      </c>
      <c r="Y87" s="34">
        <v>21.8</v>
      </c>
      <c r="Z87" s="34">
        <v>12</v>
      </c>
      <c r="AA87" s="124">
        <v>1.6299999999999999E-2</v>
      </c>
      <c r="AB87" s="125">
        <v>2.52E-2</v>
      </c>
      <c r="AD87" s="149"/>
    </row>
    <row r="88" spans="1:30" x14ac:dyDescent="0.25">
      <c r="A88" s="211"/>
      <c r="B88" s="190"/>
      <c r="C88" s="193" t="s">
        <v>4</v>
      </c>
      <c r="D88" s="196">
        <v>0.90277777777777779</v>
      </c>
      <c r="E88" s="45">
        <v>1</v>
      </c>
      <c r="F88" s="45" t="s">
        <v>100</v>
      </c>
      <c r="G88" s="50">
        <v>117700</v>
      </c>
      <c r="H88" s="50"/>
      <c r="I88" s="50">
        <f t="shared" si="55"/>
        <v>294250000</v>
      </c>
      <c r="J88" s="151"/>
      <c r="K88" s="141">
        <v>116</v>
      </c>
      <c r="L88" s="141">
        <v>108.6</v>
      </c>
      <c r="M88" s="141">
        <f t="shared" si="72"/>
        <v>280750</v>
      </c>
      <c r="N88" s="69">
        <f t="shared" si="73"/>
        <v>1.2754116978989212</v>
      </c>
      <c r="O88" s="22" t="s">
        <v>150</v>
      </c>
      <c r="P88" s="50">
        <v>735196</v>
      </c>
      <c r="Q88" s="50">
        <v>707515</v>
      </c>
      <c r="R88" s="50">
        <v>318714</v>
      </c>
      <c r="S88" s="50">
        <v>123112</v>
      </c>
      <c r="T88" s="69">
        <f t="shared" si="60"/>
        <v>38.627735210878718</v>
      </c>
      <c r="U88" s="35">
        <v>38.735619739510817</v>
      </c>
      <c r="V88" s="167">
        <v>53.021399831267402</v>
      </c>
      <c r="W88" s="50">
        <f t="shared" si="57"/>
        <v>10968809563.708181</v>
      </c>
      <c r="X88" s="50">
        <f t="shared" si="58"/>
        <v>2612551812.0282788</v>
      </c>
      <c r="Y88" s="35">
        <v>20.3</v>
      </c>
      <c r="Z88" s="35">
        <v>17.600000000000001</v>
      </c>
      <c r="AA88" s="16">
        <v>1.4200000000000001E-2</v>
      </c>
      <c r="AB88" s="80">
        <v>2.3400000000000001E-2</v>
      </c>
    </row>
    <row r="89" spans="1:30" x14ac:dyDescent="0.25">
      <c r="A89" s="211"/>
      <c r="B89" s="190"/>
      <c r="C89" s="193"/>
      <c r="D89" s="196"/>
      <c r="E89" s="45">
        <v>3</v>
      </c>
      <c r="F89" s="45" t="s">
        <v>101</v>
      </c>
      <c r="G89" s="50">
        <v>366000</v>
      </c>
      <c r="H89" s="50"/>
      <c r="I89" s="50">
        <f t="shared" si="55"/>
        <v>915000000</v>
      </c>
      <c r="J89" s="151">
        <f t="shared" ref="J89" si="77">I89/(I88*3)</f>
        <v>1.0365335598980459</v>
      </c>
      <c r="K89" s="141">
        <v>115</v>
      </c>
      <c r="L89" s="141">
        <v>115.8</v>
      </c>
      <c r="M89" s="141">
        <f t="shared" si="72"/>
        <v>288500</v>
      </c>
      <c r="N89" s="69">
        <f t="shared" si="73"/>
        <v>1.3106189664963088</v>
      </c>
      <c r="O89" s="22" t="s">
        <v>150</v>
      </c>
      <c r="P89" s="50">
        <v>708343</v>
      </c>
      <c r="Q89" s="50">
        <v>677712</v>
      </c>
      <c r="R89" s="50">
        <v>423369</v>
      </c>
      <c r="S89" s="50">
        <v>170501</v>
      </c>
      <c r="T89" s="69">
        <f t="shared" si="60"/>
        <v>40.272433739834518</v>
      </c>
      <c r="U89" s="35">
        <v>48.841447399485361</v>
      </c>
      <c r="V89" s="167">
        <v>53.283780379935905</v>
      </c>
      <c r="W89" s="50">
        <f t="shared" si="57"/>
        <v>42757390169.734184</v>
      </c>
      <c r="X89" s="50">
        <f t="shared" si="58"/>
        <v>11735441900.72027</v>
      </c>
      <c r="Y89" s="35">
        <v>20.8</v>
      </c>
      <c r="Z89" s="35">
        <v>18.3</v>
      </c>
      <c r="AA89" s="16">
        <v>1.3599999999999999E-2</v>
      </c>
      <c r="AB89" s="80">
        <v>2.3099999999999999E-2</v>
      </c>
    </row>
    <row r="90" spans="1:30" x14ac:dyDescent="0.25">
      <c r="A90" s="211"/>
      <c r="B90" s="190"/>
      <c r="C90" s="193"/>
      <c r="D90" s="196"/>
      <c r="E90" s="45">
        <v>9</v>
      </c>
      <c r="F90" s="45" t="s">
        <v>102</v>
      </c>
      <c r="G90" s="50">
        <v>1309000</v>
      </c>
      <c r="H90" s="50"/>
      <c r="I90" s="50">
        <f t="shared" si="55"/>
        <v>3272500000</v>
      </c>
      <c r="J90" s="151">
        <f t="shared" ref="J90" si="78">I90/(I88*9)</f>
        <v>1.2357217030114227</v>
      </c>
      <c r="K90" s="141">
        <v>120</v>
      </c>
      <c r="L90" s="141">
        <v>120.8</v>
      </c>
      <c r="M90" s="141">
        <f t="shared" si="72"/>
        <v>301000</v>
      </c>
      <c r="N90" s="69">
        <f t="shared" si="73"/>
        <v>1.3674048835888699</v>
      </c>
      <c r="O90" s="22" t="s">
        <v>150</v>
      </c>
      <c r="P90" s="50">
        <v>934890</v>
      </c>
      <c r="Q90" s="50">
        <v>893608</v>
      </c>
      <c r="R90" s="50">
        <v>622550</v>
      </c>
      <c r="S90" s="50">
        <v>254990</v>
      </c>
      <c r="T90" s="69">
        <f t="shared" si="60"/>
        <v>40.958959119749416</v>
      </c>
      <c r="U90" s="35">
        <v>52.704205871030716</v>
      </c>
      <c r="V90" s="167">
        <v>53.282596008851797</v>
      </c>
      <c r="W90" s="50">
        <f t="shared" si="57"/>
        <v>164858545122.95569</v>
      </c>
      <c r="X90" s="50">
        <f t="shared" si="58"/>
        <v>47558447158.470322</v>
      </c>
      <c r="Y90" s="35">
        <v>20.8</v>
      </c>
      <c r="Z90" s="35">
        <v>18.5</v>
      </c>
      <c r="AA90" s="16">
        <v>1.3599999999999999E-2</v>
      </c>
      <c r="AB90" s="80">
        <v>2.3199999999999998E-2</v>
      </c>
    </row>
    <row r="91" spans="1:30" x14ac:dyDescent="0.25">
      <c r="A91" s="211"/>
      <c r="B91" s="190"/>
      <c r="C91" s="193"/>
      <c r="D91" s="196"/>
      <c r="E91" s="45">
        <v>27</v>
      </c>
      <c r="F91" s="45" t="s">
        <v>103</v>
      </c>
      <c r="G91" s="50">
        <v>2769000</v>
      </c>
      <c r="H91" s="50"/>
      <c r="I91" s="50">
        <f t="shared" si="55"/>
        <v>6922500000</v>
      </c>
      <c r="J91" s="151">
        <f t="shared" ref="J91" si="79">I91/(I88*27)</f>
        <v>0.87133012366657225</v>
      </c>
      <c r="K91" s="141">
        <v>96.9</v>
      </c>
      <c r="L91" s="141">
        <v>116.8</v>
      </c>
      <c r="M91" s="141">
        <f t="shared" si="72"/>
        <v>267125</v>
      </c>
      <c r="N91" s="69">
        <f t="shared" si="73"/>
        <v>1.2135150482680295</v>
      </c>
      <c r="O91" s="22" t="s">
        <v>150</v>
      </c>
      <c r="P91" s="50">
        <v>750992</v>
      </c>
      <c r="Q91" s="50">
        <v>715844</v>
      </c>
      <c r="R91" s="50">
        <v>535248</v>
      </c>
      <c r="S91" s="50">
        <v>216223</v>
      </c>
      <c r="T91" s="69">
        <f t="shared" si="60"/>
        <v>40.396788030968821</v>
      </c>
      <c r="U91" s="35">
        <v>55.806646420169791</v>
      </c>
      <c r="V91" s="167">
        <v>53.552770710489575</v>
      </c>
      <c r="W91" s="50">
        <f t="shared" si="57"/>
        <v>368240853288.05121</v>
      </c>
      <c r="X91" s="50">
        <f t="shared" si="58"/>
        <v>106736138709.71451</v>
      </c>
      <c r="Y91" s="35">
        <v>20.7</v>
      </c>
      <c r="Z91" s="35">
        <v>17.5</v>
      </c>
      <c r="AA91" s="16">
        <v>1.2999999999999999E-2</v>
      </c>
      <c r="AB91" s="80">
        <v>2.29E-2</v>
      </c>
    </row>
    <row r="92" spans="1:30" x14ac:dyDescent="0.25">
      <c r="A92" s="211"/>
      <c r="B92" s="190"/>
      <c r="C92" s="197" t="s">
        <v>5</v>
      </c>
      <c r="D92" s="198">
        <v>0.85773809523809519</v>
      </c>
      <c r="E92" s="46">
        <v>1</v>
      </c>
      <c r="F92" s="46" t="s">
        <v>104</v>
      </c>
      <c r="G92" s="49">
        <v>408900</v>
      </c>
      <c r="H92" s="49"/>
      <c r="I92" s="49">
        <f t="shared" si="55"/>
        <v>1022250000</v>
      </c>
      <c r="J92" s="152"/>
      <c r="K92" s="142">
        <v>103</v>
      </c>
      <c r="L92" s="142">
        <v>122.6</v>
      </c>
      <c r="M92" s="142">
        <f t="shared" si="72"/>
        <v>282000</v>
      </c>
      <c r="N92" s="70">
        <f t="shared" si="73"/>
        <v>1.2810902896081773</v>
      </c>
      <c r="O92" s="23" t="s">
        <v>150</v>
      </c>
      <c r="P92" s="49">
        <v>2136395</v>
      </c>
      <c r="Q92" s="49">
        <v>2090728</v>
      </c>
      <c r="R92" s="49">
        <v>939973</v>
      </c>
      <c r="S92" s="49">
        <v>385948</v>
      </c>
      <c r="T92" s="70">
        <f t="shared" si="60"/>
        <v>41.059477240303707</v>
      </c>
      <c r="U92" s="36">
        <v>36.60450379006739</v>
      </c>
      <c r="V92" s="168">
        <v>47.075026934073641</v>
      </c>
      <c r="W92" s="49">
        <f t="shared" si="57"/>
        <v>36619096588.996895</v>
      </c>
      <c r="X92" s="49">
        <f t="shared" si="58"/>
        <v>8693505600.8692131</v>
      </c>
      <c r="Y92" s="36">
        <v>22.1</v>
      </c>
      <c r="Z92" s="36">
        <v>18.7</v>
      </c>
      <c r="AA92" s="17">
        <v>2.53E-2</v>
      </c>
      <c r="AB92" s="81">
        <v>3.44E-2</v>
      </c>
    </row>
    <row r="93" spans="1:30" x14ac:dyDescent="0.25">
      <c r="A93" s="211"/>
      <c r="B93" s="190"/>
      <c r="C93" s="197"/>
      <c r="D93" s="198"/>
      <c r="E93" s="46">
        <v>3</v>
      </c>
      <c r="F93" s="46" t="s">
        <v>105</v>
      </c>
      <c r="G93" s="49">
        <v>1338000</v>
      </c>
      <c r="H93" s="49"/>
      <c r="I93" s="49">
        <f t="shared" si="55"/>
        <v>3345000000</v>
      </c>
      <c r="J93" s="152">
        <f t="shared" ref="J93" si="80">I93/(I92*3)</f>
        <v>1.0907312301296161</v>
      </c>
      <c r="K93" s="142">
        <v>94.8</v>
      </c>
      <c r="L93" s="142">
        <v>112.6</v>
      </c>
      <c r="M93" s="142">
        <f t="shared" si="72"/>
        <v>259249.99999999994</v>
      </c>
      <c r="N93" s="70">
        <f t="shared" si="73"/>
        <v>1.1777399204997159</v>
      </c>
      <c r="O93" s="23" t="s">
        <v>150</v>
      </c>
      <c r="P93" s="49">
        <v>1462560</v>
      </c>
      <c r="Q93" s="49">
        <v>1421687</v>
      </c>
      <c r="R93" s="49">
        <v>772591</v>
      </c>
      <c r="S93" s="49">
        <v>309042</v>
      </c>
      <c r="T93" s="70">
        <f t="shared" si="60"/>
        <v>40.000724833708915</v>
      </c>
      <c r="U93" s="36">
        <v>41.739917436116386</v>
      </c>
      <c r="V93" s="168">
        <v>48.918191868320882</v>
      </c>
      <c r="W93" s="49">
        <f t="shared" si="57"/>
        <v>135718174167.21364</v>
      </c>
      <c r="X93" s="49">
        <f t="shared" si="58"/>
        <v>34575648330.893356</v>
      </c>
      <c r="Y93" s="36">
        <v>22.1</v>
      </c>
      <c r="Z93" s="36">
        <v>16.8</v>
      </c>
      <c r="AA93" s="17">
        <v>2.1499999999999998E-2</v>
      </c>
      <c r="AB93" s="81">
        <v>3.0200000000000001E-2</v>
      </c>
    </row>
    <row r="94" spans="1:30" x14ac:dyDescent="0.25">
      <c r="A94" s="211"/>
      <c r="B94" s="190"/>
      <c r="C94" s="197"/>
      <c r="D94" s="198"/>
      <c r="E94" s="46">
        <v>9</v>
      </c>
      <c r="F94" s="46" t="s">
        <v>106</v>
      </c>
      <c r="G94" s="49">
        <v>2023000</v>
      </c>
      <c r="H94" s="49"/>
      <c r="I94" s="49">
        <f t="shared" si="55"/>
        <v>5057500000</v>
      </c>
      <c r="J94" s="152">
        <f t="shared" ref="J94" si="81">I94/(I92*9)</f>
        <v>0.54971332300752695</v>
      </c>
      <c r="K94" s="142">
        <v>45.7</v>
      </c>
      <c r="L94" s="142">
        <v>57.4</v>
      </c>
      <c r="M94" s="142">
        <f t="shared" si="72"/>
        <v>128875</v>
      </c>
      <c r="N94" s="70">
        <f t="shared" si="73"/>
        <v>0.58546280522430438</v>
      </c>
      <c r="O94" s="23" t="s">
        <v>150</v>
      </c>
      <c r="P94" s="49">
        <v>1961523</v>
      </c>
      <c r="Q94" s="49">
        <v>1910367</v>
      </c>
      <c r="R94" s="49">
        <v>1070345</v>
      </c>
      <c r="S94" s="49">
        <v>400732</v>
      </c>
      <c r="T94" s="70">
        <f t="shared" si="60"/>
        <v>37.439517165026231</v>
      </c>
      <c r="U94" s="36">
        <v>43.85191484149378</v>
      </c>
      <c r="V94" s="168">
        <v>50.557508190186788</v>
      </c>
      <c r="W94" s="49">
        <f t="shared" si="57"/>
        <v>215997068060.12457</v>
      </c>
      <c r="X94" s="49">
        <f t="shared" si="58"/>
        <v>52237474408.53035</v>
      </c>
      <c r="Y94" s="36">
        <v>21.9</v>
      </c>
      <c r="Z94" s="36">
        <v>12.3</v>
      </c>
      <c r="AA94" s="17">
        <v>1.6400000000000001E-2</v>
      </c>
      <c r="AB94" s="81">
        <v>2.5499999999999998E-2</v>
      </c>
    </row>
    <row r="95" spans="1:30" x14ac:dyDescent="0.25">
      <c r="A95" s="211"/>
      <c r="B95" s="190"/>
      <c r="C95" s="197"/>
      <c r="D95" s="198"/>
      <c r="E95" s="46">
        <v>27</v>
      </c>
      <c r="F95" s="46" t="s">
        <v>107</v>
      </c>
      <c r="G95" s="49">
        <v>3495000</v>
      </c>
      <c r="H95" s="49"/>
      <c r="I95" s="49">
        <f t="shared" si="55"/>
        <v>8737500000</v>
      </c>
      <c r="J95" s="152">
        <f t="shared" ref="J95" si="82">I95/(I92*27)</f>
        <v>0.3165674845792234</v>
      </c>
      <c r="K95" s="142">
        <v>25.1</v>
      </c>
      <c r="L95" s="142">
        <v>27</v>
      </c>
      <c r="M95" s="142">
        <f t="shared" si="72"/>
        <v>65125</v>
      </c>
      <c r="N95" s="70">
        <f t="shared" si="73"/>
        <v>0.29585462805224305</v>
      </c>
      <c r="O95" s="23" t="s">
        <v>150</v>
      </c>
      <c r="P95" s="49">
        <v>1633468</v>
      </c>
      <c r="Q95" s="49">
        <v>1578206</v>
      </c>
      <c r="R95" s="49">
        <v>912951</v>
      </c>
      <c r="S95" s="49">
        <v>322287</v>
      </c>
      <c r="T95" s="70">
        <f t="shared" si="60"/>
        <v>35.301675555424112</v>
      </c>
      <c r="U95" s="36">
        <v>46.050869151428927</v>
      </c>
      <c r="V95" s="168">
        <v>52.059021175654564</v>
      </c>
      <c r="W95" s="49">
        <f t="shared" si="57"/>
        <v>388756872203.80219</v>
      </c>
      <c r="X95" s="49">
        <f t="shared" si="58"/>
        <v>89746050156.699509</v>
      </c>
      <c r="Y95" s="36">
        <v>21.4</v>
      </c>
      <c r="Z95" s="36">
        <v>9.5</v>
      </c>
      <c r="AA95" s="17">
        <v>1.43E-2</v>
      </c>
      <c r="AB95" s="81">
        <v>2.2800000000000001E-2</v>
      </c>
    </row>
    <row r="96" spans="1:30" x14ac:dyDescent="0.25">
      <c r="A96" s="211"/>
      <c r="B96" s="190"/>
      <c r="C96" s="194" t="s">
        <v>6</v>
      </c>
      <c r="D96" s="195">
        <v>0.8037698412698413</v>
      </c>
      <c r="E96" s="44">
        <v>1</v>
      </c>
      <c r="F96" s="44" t="s">
        <v>108</v>
      </c>
      <c r="G96" s="53">
        <v>355400</v>
      </c>
      <c r="H96" s="53"/>
      <c r="I96" s="53">
        <f t="shared" si="55"/>
        <v>888500000</v>
      </c>
      <c r="J96" s="153"/>
      <c r="K96" s="143">
        <v>110</v>
      </c>
      <c r="L96" s="143">
        <v>108.8</v>
      </c>
      <c r="M96" s="143">
        <f t="shared" si="72"/>
        <v>273500</v>
      </c>
      <c r="N96" s="68">
        <f t="shared" si="73"/>
        <v>1.2424758659852357</v>
      </c>
      <c r="O96" s="24" t="s">
        <v>150</v>
      </c>
      <c r="P96" s="53">
        <v>1863621</v>
      </c>
      <c r="Q96" s="53">
        <v>1819874</v>
      </c>
      <c r="R96" s="53">
        <v>927899</v>
      </c>
      <c r="S96" s="53">
        <v>359354</v>
      </c>
      <c r="T96" s="68">
        <f t="shared" si="60"/>
        <v>38.727706355971932</v>
      </c>
      <c r="U96" s="37">
        <v>39.311468815972972</v>
      </c>
      <c r="V96" s="169">
        <v>48.511666615722802</v>
      </c>
      <c r="W96" s="53">
        <f t="shared" si="57"/>
        <v>34108327776.946064</v>
      </c>
      <c r="X96" s="53">
        <f t="shared" si="58"/>
        <v>8311291509.3283453</v>
      </c>
      <c r="Y96" s="37">
        <v>20.8</v>
      </c>
      <c r="Z96" s="37">
        <v>18.5</v>
      </c>
      <c r="AA96" s="18">
        <v>2.3E-2</v>
      </c>
      <c r="AB96" s="82">
        <v>3.1600000000000003E-2</v>
      </c>
    </row>
    <row r="97" spans="1:30" x14ac:dyDescent="0.25">
      <c r="A97" s="211"/>
      <c r="B97" s="190"/>
      <c r="C97" s="194"/>
      <c r="D97" s="195"/>
      <c r="E97" s="44">
        <v>3</v>
      </c>
      <c r="F97" s="44" t="s">
        <v>109</v>
      </c>
      <c r="G97" s="53">
        <v>1159000</v>
      </c>
      <c r="H97" s="53"/>
      <c r="I97" s="53">
        <f t="shared" si="55"/>
        <v>2897500000</v>
      </c>
      <c r="J97" s="153">
        <f t="shared" ref="J97" si="83">I97/(I96*3)</f>
        <v>1.0870380791596324</v>
      </c>
      <c r="K97" s="143"/>
      <c r="L97" s="143">
        <v>116.4</v>
      </c>
      <c r="M97" s="143">
        <f t="shared" si="72"/>
        <v>291000</v>
      </c>
      <c r="N97" s="68">
        <f t="shared" si="73"/>
        <v>1.321976149914821</v>
      </c>
      <c r="O97" s="24" t="s">
        <v>150</v>
      </c>
      <c r="P97" s="53">
        <v>1764067</v>
      </c>
      <c r="Q97" s="53">
        <v>1716521</v>
      </c>
      <c r="R97" s="53">
        <v>1022494</v>
      </c>
      <c r="S97" s="53">
        <v>388011</v>
      </c>
      <c r="T97" s="68">
        <f t="shared" si="60"/>
        <v>37.947508738437584</v>
      </c>
      <c r="U97" s="37">
        <v>43.608709709930729</v>
      </c>
      <c r="V97" s="169">
        <v>49.461132689751786</v>
      </c>
      <c r="W97" s="53">
        <f t="shared" si="57"/>
        <v>122950621056.34309</v>
      </c>
      <c r="X97" s="53">
        <f t="shared" si="58"/>
        <v>31522195956.135059</v>
      </c>
      <c r="Y97" s="37">
        <v>20.9</v>
      </c>
      <c r="Z97" s="37">
        <v>17.100000000000001</v>
      </c>
      <c r="AA97" s="18">
        <v>2.1499999999999998E-2</v>
      </c>
      <c r="AB97" s="82">
        <v>3.0200000000000001E-2</v>
      </c>
    </row>
    <row r="98" spans="1:30" x14ac:dyDescent="0.25">
      <c r="A98" s="211"/>
      <c r="B98" s="190"/>
      <c r="C98" s="194"/>
      <c r="D98" s="195"/>
      <c r="E98" s="44">
        <v>9</v>
      </c>
      <c r="F98" s="44" t="s">
        <v>110</v>
      </c>
      <c r="G98" s="53">
        <v>2172000</v>
      </c>
      <c r="H98" s="53"/>
      <c r="I98" s="53">
        <f t="shared" si="55"/>
        <v>5430000000</v>
      </c>
      <c r="J98" s="153">
        <f t="shared" ref="J98" si="84">I98/(I96*9)</f>
        <v>0.67904708309885575</v>
      </c>
      <c r="K98" s="143"/>
      <c r="L98" s="143">
        <v>72</v>
      </c>
      <c r="M98" s="143">
        <f t="shared" si="72"/>
        <v>180000</v>
      </c>
      <c r="N98" s="68">
        <f t="shared" si="73"/>
        <v>0.81771720613287902</v>
      </c>
      <c r="O98" s="24" t="s">
        <v>150</v>
      </c>
      <c r="P98" s="53">
        <v>1748389</v>
      </c>
      <c r="Q98" s="53">
        <v>1699985</v>
      </c>
      <c r="R98" s="53">
        <v>1047178</v>
      </c>
      <c r="S98" s="53">
        <v>371876</v>
      </c>
      <c r="T98" s="68">
        <f t="shared" si="60"/>
        <v>35.51220518383694</v>
      </c>
      <c r="U98" s="37">
        <v>46.226556704912049</v>
      </c>
      <c r="V98" s="169">
        <v>51.282101648277809</v>
      </c>
      <c r="W98" s="53">
        <f t="shared" si="57"/>
        <v>244061006898.35016</v>
      </c>
      <c r="X98" s="53">
        <f t="shared" si="58"/>
        <v>59227817597.098488</v>
      </c>
      <c r="Y98" s="37">
        <v>20.399999999999999</v>
      </c>
      <c r="Z98" s="37">
        <v>12.7</v>
      </c>
      <c r="AA98" s="18">
        <v>1.5800000000000002E-2</v>
      </c>
      <c r="AB98" s="82">
        <v>2.46E-2</v>
      </c>
    </row>
    <row r="99" spans="1:30" ht="15.75" thickBot="1" x14ac:dyDescent="0.3">
      <c r="A99" s="211"/>
      <c r="B99" s="199"/>
      <c r="C99" s="203"/>
      <c r="D99" s="200"/>
      <c r="E99" s="48">
        <v>27</v>
      </c>
      <c r="F99" s="48" t="s">
        <v>111</v>
      </c>
      <c r="G99" s="54">
        <v>2561000</v>
      </c>
      <c r="H99" s="54"/>
      <c r="I99" s="54">
        <f t="shared" si="55"/>
        <v>6402500000</v>
      </c>
      <c r="J99" s="154">
        <f t="shared" ref="J99" si="85">I99/(I96*27)</f>
        <v>0.26688759665687073</v>
      </c>
      <c r="K99" s="143">
        <v>34.700000000000003</v>
      </c>
      <c r="L99" s="143">
        <v>27.2</v>
      </c>
      <c r="M99" s="143">
        <f t="shared" si="72"/>
        <v>77375.000000000015</v>
      </c>
      <c r="N99" s="68">
        <f t="shared" si="73"/>
        <v>0.35150482680295292</v>
      </c>
      <c r="O99" s="24" t="s">
        <v>150</v>
      </c>
      <c r="P99" s="53">
        <v>1517347</v>
      </c>
      <c r="Q99" s="53">
        <v>1475563</v>
      </c>
      <c r="R99" s="53">
        <v>935328</v>
      </c>
      <c r="S99" s="53">
        <v>324256</v>
      </c>
      <c r="T99" s="68">
        <f t="shared" si="60"/>
        <v>34.66762461938486</v>
      </c>
      <c r="U99" s="37">
        <v>47.677577982099059</v>
      </c>
      <c r="V99" s="169">
        <v>52.285592353390676</v>
      </c>
      <c r="W99" s="53">
        <f t="shared" si="57"/>
        <v>296849702918.97644</v>
      </c>
      <c r="X99" s="53">
        <f t="shared" si="58"/>
        <v>71537660015.202881</v>
      </c>
      <c r="Y99" s="37">
        <v>20.8</v>
      </c>
      <c r="Z99" s="37">
        <v>10.199999999999999</v>
      </c>
      <c r="AA99" s="18">
        <v>1.44E-2</v>
      </c>
      <c r="AB99" s="82">
        <v>2.2499999999999999E-2</v>
      </c>
    </row>
    <row r="100" spans="1:30" s="86" customFormat="1" x14ac:dyDescent="0.25">
      <c r="A100" s="211"/>
      <c r="B100" s="189" t="s">
        <v>13</v>
      </c>
      <c r="C100" s="201" t="s">
        <v>15</v>
      </c>
      <c r="D100" s="204">
        <v>0.49166666666666664</v>
      </c>
      <c r="E100" s="100">
        <v>1</v>
      </c>
      <c r="F100" s="114" t="s">
        <v>112</v>
      </c>
      <c r="G100" s="117">
        <v>449000</v>
      </c>
      <c r="H100" s="117">
        <v>372000</v>
      </c>
      <c r="I100" s="117">
        <f t="shared" si="55"/>
        <v>1026250000</v>
      </c>
      <c r="J100" s="155"/>
      <c r="K100" s="144">
        <v>112</v>
      </c>
      <c r="L100" s="144">
        <v>106.6</v>
      </c>
      <c r="M100" s="144">
        <f t="shared" si="72"/>
        <v>273250</v>
      </c>
      <c r="N100" s="118">
        <f t="shared" si="73"/>
        <v>1.2413401476433845</v>
      </c>
      <c r="O100" s="119" t="s">
        <v>151</v>
      </c>
      <c r="P100" s="117">
        <v>1855382</v>
      </c>
      <c r="Q100" s="117">
        <v>1814793</v>
      </c>
      <c r="R100" s="117">
        <v>425927</v>
      </c>
      <c r="S100" s="117">
        <v>46222</v>
      </c>
      <c r="T100" s="118">
        <f t="shared" si="60"/>
        <v>10.852094372979407</v>
      </c>
      <c r="U100" s="40">
        <v>28.386223662974242</v>
      </c>
      <c r="V100" s="166">
        <v>45.522403875264892</v>
      </c>
      <c r="W100" s="117">
        <f t="shared" ref="W100:W129" si="86">Q100/P100*I100*U100</f>
        <v>28494073942.724468</v>
      </c>
      <c r="X100" s="117">
        <f t="shared" ref="X100:X129" si="87">S100/P100*I100*V100</f>
        <v>1163841266.332464</v>
      </c>
      <c r="Y100" s="40">
        <v>33.200000000000003</v>
      </c>
      <c r="Z100" s="40">
        <v>26.1</v>
      </c>
      <c r="AA100" s="122">
        <v>2.29E-2</v>
      </c>
      <c r="AB100" s="123">
        <v>3.6700000000000003E-2</v>
      </c>
      <c r="AD100" s="149"/>
    </row>
    <row r="101" spans="1:30" s="86" customFormat="1" x14ac:dyDescent="0.25">
      <c r="A101" s="211"/>
      <c r="B101" s="190"/>
      <c r="C101" s="202"/>
      <c r="D101" s="205"/>
      <c r="E101" s="107">
        <v>3</v>
      </c>
      <c r="F101" s="75" t="s">
        <v>113</v>
      </c>
      <c r="G101" s="76">
        <v>1340000</v>
      </c>
      <c r="H101" s="76">
        <v>1310000</v>
      </c>
      <c r="I101" s="76">
        <f t="shared" si="55"/>
        <v>3312500000</v>
      </c>
      <c r="J101" s="156">
        <f t="shared" ref="J101" si="88">I101/(I100*3)</f>
        <v>1.0759236703207471</v>
      </c>
      <c r="K101" s="140">
        <v>117</v>
      </c>
      <c r="L101" s="140">
        <v>125.6</v>
      </c>
      <c r="M101" s="140">
        <f t="shared" si="72"/>
        <v>303250</v>
      </c>
      <c r="N101" s="106">
        <f t="shared" si="73"/>
        <v>1.3776263486655309</v>
      </c>
      <c r="O101" s="85" t="s">
        <v>151</v>
      </c>
      <c r="P101" s="76">
        <v>2162044</v>
      </c>
      <c r="Q101" s="76">
        <v>2111739</v>
      </c>
      <c r="R101" s="76">
        <v>550388</v>
      </c>
      <c r="S101" s="76">
        <v>59290</v>
      </c>
      <c r="T101" s="106">
        <f t="shared" si="60"/>
        <v>10.772400561058744</v>
      </c>
      <c r="U101" s="34">
        <v>29.62256841399434</v>
      </c>
      <c r="V101" s="39">
        <v>45.680842459983175</v>
      </c>
      <c r="W101" s="76">
        <f t="shared" si="86"/>
        <v>95841656350.425797</v>
      </c>
      <c r="X101" s="76">
        <f t="shared" si="87"/>
        <v>4149606486.9915147</v>
      </c>
      <c r="Y101" s="34">
        <v>32.9</v>
      </c>
      <c r="Z101" s="34">
        <v>26.8</v>
      </c>
      <c r="AA101" s="124">
        <v>2.2800000000000001E-2</v>
      </c>
      <c r="AB101" s="125">
        <v>3.6900000000000002E-2</v>
      </c>
      <c r="AD101" s="149"/>
    </row>
    <row r="102" spans="1:30" s="86" customFormat="1" x14ac:dyDescent="0.25">
      <c r="A102" s="211"/>
      <c r="B102" s="190"/>
      <c r="C102" s="202"/>
      <c r="D102" s="205"/>
      <c r="E102" s="107">
        <v>9</v>
      </c>
      <c r="F102" s="75" t="s">
        <v>114</v>
      </c>
      <c r="G102" s="76">
        <v>4190000</v>
      </c>
      <c r="H102" s="76">
        <v>3030000</v>
      </c>
      <c r="I102" s="76">
        <f t="shared" si="55"/>
        <v>9025000000</v>
      </c>
      <c r="J102" s="156">
        <f t="shared" ref="J102" si="89">I102/(I100*9)</f>
        <v>0.97712816348626341</v>
      </c>
      <c r="K102" s="140">
        <v>77.7</v>
      </c>
      <c r="L102" s="140">
        <v>114</v>
      </c>
      <c r="M102" s="140">
        <f t="shared" si="72"/>
        <v>239625</v>
      </c>
      <c r="N102" s="106">
        <f t="shared" si="73"/>
        <v>1.0885860306643953</v>
      </c>
      <c r="O102" s="85" t="s">
        <v>151</v>
      </c>
      <c r="P102" s="76">
        <v>2137917</v>
      </c>
      <c r="Q102" s="76">
        <v>2080439</v>
      </c>
      <c r="R102" s="76">
        <v>597863</v>
      </c>
      <c r="S102" s="76">
        <v>62940</v>
      </c>
      <c r="T102" s="106">
        <f t="shared" si="60"/>
        <v>10.52749542955493</v>
      </c>
      <c r="U102" s="34">
        <v>30.927459060323351</v>
      </c>
      <c r="V102" s="39">
        <v>46.606875436258711</v>
      </c>
      <c r="W102" s="76">
        <f t="shared" si="86"/>
        <v>271616155023.79205</v>
      </c>
      <c r="X102" s="76">
        <f t="shared" si="87"/>
        <v>12383205979.522154</v>
      </c>
      <c r="Y102" s="34">
        <v>32.799999999999997</v>
      </c>
      <c r="Z102" s="34">
        <v>24.8</v>
      </c>
      <c r="AA102" s="124">
        <v>2.1399999999999999E-2</v>
      </c>
      <c r="AB102" s="125">
        <v>3.5999999999999997E-2</v>
      </c>
      <c r="AD102" s="149"/>
    </row>
    <row r="103" spans="1:30" s="86" customFormat="1" x14ac:dyDescent="0.25">
      <c r="A103" s="211"/>
      <c r="B103" s="190"/>
      <c r="C103" s="202"/>
      <c r="D103" s="205"/>
      <c r="E103" s="75">
        <v>27</v>
      </c>
      <c r="F103" s="75" t="s">
        <v>115</v>
      </c>
      <c r="G103" s="76">
        <v>7550000</v>
      </c>
      <c r="H103" s="76">
        <v>7020000</v>
      </c>
      <c r="I103" s="76">
        <f t="shared" si="55"/>
        <v>18212500000</v>
      </c>
      <c r="J103" s="156">
        <f t="shared" ref="J103" si="90">I103/(I100*27)</f>
        <v>0.65728334912256958</v>
      </c>
      <c r="K103" s="140">
        <v>89.1</v>
      </c>
      <c r="L103" s="140">
        <v>93.6</v>
      </c>
      <c r="M103" s="140">
        <f t="shared" si="72"/>
        <v>228375</v>
      </c>
      <c r="N103" s="106">
        <f t="shared" si="73"/>
        <v>1.0374787052810903</v>
      </c>
      <c r="O103" s="85" t="s">
        <v>151</v>
      </c>
      <c r="P103" s="76">
        <v>1959155</v>
      </c>
      <c r="Q103" s="76">
        <v>1900897</v>
      </c>
      <c r="R103" s="76">
        <v>563805</v>
      </c>
      <c r="S103" s="76">
        <v>53370</v>
      </c>
      <c r="T103" s="106">
        <f t="shared" si="60"/>
        <v>9.4660387900071843</v>
      </c>
      <c r="U103" s="34">
        <v>31.599097689143598</v>
      </c>
      <c r="V103" s="39">
        <v>48.055334119276239</v>
      </c>
      <c r="W103" s="76">
        <f t="shared" si="86"/>
        <v>558385374753.40137</v>
      </c>
      <c r="X103" s="76">
        <f t="shared" si="87"/>
        <v>23841829169.303799</v>
      </c>
      <c r="Y103" s="34">
        <v>33.5</v>
      </c>
      <c r="Z103" s="34">
        <v>20.100000000000001</v>
      </c>
      <c r="AA103" s="124">
        <v>1.7600000000000001E-2</v>
      </c>
      <c r="AB103" s="125">
        <v>3.2199999999999999E-2</v>
      </c>
      <c r="AD103" s="149"/>
    </row>
    <row r="104" spans="1:30" x14ac:dyDescent="0.25">
      <c r="A104" s="211"/>
      <c r="B104" s="190"/>
      <c r="C104" s="193" t="s">
        <v>4</v>
      </c>
      <c r="D104" s="196">
        <v>0.75694444444444442</v>
      </c>
      <c r="E104" s="45">
        <v>1</v>
      </c>
      <c r="F104" s="45" t="s">
        <v>116</v>
      </c>
      <c r="G104" s="50">
        <v>218000</v>
      </c>
      <c r="H104" s="50">
        <v>209000</v>
      </c>
      <c r="I104" s="50">
        <f t="shared" si="55"/>
        <v>533750000</v>
      </c>
      <c r="J104" s="151"/>
      <c r="K104" s="141">
        <v>92.9</v>
      </c>
      <c r="L104" s="141">
        <v>125.2</v>
      </c>
      <c r="M104" s="141">
        <f t="shared" si="72"/>
        <v>272625.00000000006</v>
      </c>
      <c r="N104" s="69">
        <f t="shared" si="73"/>
        <v>1.2385008517887566</v>
      </c>
      <c r="O104" s="22" t="s">
        <v>151</v>
      </c>
      <c r="P104" s="50">
        <v>1701739</v>
      </c>
      <c r="Q104" s="50">
        <v>1611977</v>
      </c>
      <c r="R104" s="50">
        <v>908561</v>
      </c>
      <c r="S104" s="50">
        <v>62636</v>
      </c>
      <c r="T104" s="69">
        <f t="shared" si="60"/>
        <v>6.8939785000676892</v>
      </c>
      <c r="U104" s="35">
        <v>45.091766197656668</v>
      </c>
      <c r="V104" s="167">
        <v>50.686215187656295</v>
      </c>
      <c r="W104" s="50">
        <f t="shared" si="86"/>
        <v>22798224367.837841</v>
      </c>
      <c r="X104" s="50">
        <f t="shared" si="87"/>
        <v>995769487.64539886</v>
      </c>
      <c r="Y104" s="35">
        <v>30.4</v>
      </c>
      <c r="Z104" s="35">
        <v>26</v>
      </c>
      <c r="AA104" s="16">
        <v>1.29E-2</v>
      </c>
      <c r="AB104" s="80">
        <v>2.7400000000000001E-2</v>
      </c>
    </row>
    <row r="105" spans="1:30" x14ac:dyDescent="0.25">
      <c r="A105" s="211"/>
      <c r="B105" s="190"/>
      <c r="C105" s="193"/>
      <c r="D105" s="196"/>
      <c r="E105" s="45">
        <v>3</v>
      </c>
      <c r="F105" s="45" t="s">
        <v>117</v>
      </c>
      <c r="G105" s="50">
        <v>552000</v>
      </c>
      <c r="H105" s="50">
        <v>706000</v>
      </c>
      <c r="I105" s="50">
        <f t="shared" si="55"/>
        <v>1572500000</v>
      </c>
      <c r="J105" s="151">
        <f t="shared" ref="J105" si="91">I105/(I104*3)</f>
        <v>0.98204527712724432</v>
      </c>
      <c r="K105" s="141">
        <v>104</v>
      </c>
      <c r="L105" s="141">
        <v>112.8</v>
      </c>
      <c r="M105" s="141">
        <f t="shared" si="72"/>
        <v>271000</v>
      </c>
      <c r="N105" s="69">
        <f t="shared" si="73"/>
        <v>1.2311186825667235</v>
      </c>
      <c r="O105" s="22" t="s">
        <v>151</v>
      </c>
      <c r="P105" s="50">
        <v>1710483</v>
      </c>
      <c r="Q105" s="50">
        <v>1609905</v>
      </c>
      <c r="R105" s="50">
        <v>1066425</v>
      </c>
      <c r="S105" s="50">
        <v>74634</v>
      </c>
      <c r="T105" s="69">
        <f t="shared" si="60"/>
        <v>6.9985231028904984</v>
      </c>
      <c r="U105" s="35">
        <v>50.587644612570315</v>
      </c>
      <c r="V105" s="167">
        <v>50.756308926780335</v>
      </c>
      <c r="W105" s="50">
        <f t="shared" si="86"/>
        <v>74871511377.195801</v>
      </c>
      <c r="X105" s="50">
        <f t="shared" si="87"/>
        <v>3482560277.8829031</v>
      </c>
      <c r="Y105" s="35">
        <v>31</v>
      </c>
      <c r="Z105" s="35">
        <v>25.6</v>
      </c>
      <c r="AA105" s="16">
        <v>1.2800000000000001E-2</v>
      </c>
      <c r="AB105" s="80">
        <v>2.7E-2</v>
      </c>
    </row>
    <row r="106" spans="1:30" x14ac:dyDescent="0.25">
      <c r="A106" s="211"/>
      <c r="B106" s="190"/>
      <c r="C106" s="193"/>
      <c r="D106" s="196"/>
      <c r="E106" s="45">
        <v>9</v>
      </c>
      <c r="F106" s="45" t="s">
        <v>118</v>
      </c>
      <c r="G106" s="50">
        <v>2010000</v>
      </c>
      <c r="H106" s="50">
        <v>2360000</v>
      </c>
      <c r="I106" s="50">
        <f t="shared" si="55"/>
        <v>5462500000</v>
      </c>
      <c r="J106" s="151">
        <f t="shared" ref="J106" si="92">I106/(I104*9)</f>
        <v>1.1371324486078584</v>
      </c>
      <c r="K106" s="141">
        <v>93.4</v>
      </c>
      <c r="L106" s="141">
        <v>88.2</v>
      </c>
      <c r="M106" s="141">
        <f t="shared" si="72"/>
        <v>227000.00000000006</v>
      </c>
      <c r="N106" s="69">
        <f t="shared" si="73"/>
        <v>1.0312322544009089</v>
      </c>
      <c r="O106" s="22" t="s">
        <v>151</v>
      </c>
      <c r="P106" s="50">
        <v>1090483</v>
      </c>
      <c r="Q106" s="50">
        <v>999154</v>
      </c>
      <c r="R106" s="50">
        <v>712108</v>
      </c>
      <c r="S106" s="50">
        <v>48566</v>
      </c>
      <c r="T106" s="69">
        <f t="shared" si="60"/>
        <v>6.8200329163553839</v>
      </c>
      <c r="U106" s="35">
        <v>54.482401111340209</v>
      </c>
      <c r="V106" s="167">
        <v>51.673660915536175</v>
      </c>
      <c r="W106" s="50">
        <f t="shared" si="86"/>
        <v>272684982629.25702</v>
      </c>
      <c r="X106" s="50">
        <f t="shared" si="87"/>
        <v>12571124194.536474</v>
      </c>
      <c r="Y106" s="35">
        <v>30.9</v>
      </c>
      <c r="Z106" s="35">
        <v>26.1</v>
      </c>
      <c r="AA106" s="16">
        <v>1.15E-2</v>
      </c>
      <c r="AB106" s="80">
        <v>2.3900000000000001E-2</v>
      </c>
    </row>
    <row r="107" spans="1:30" x14ac:dyDescent="0.25">
      <c r="A107" s="211"/>
      <c r="B107" s="190"/>
      <c r="C107" s="193"/>
      <c r="D107" s="196"/>
      <c r="E107" s="45">
        <v>27</v>
      </c>
      <c r="F107" s="45" t="s">
        <v>119</v>
      </c>
      <c r="G107" s="50">
        <v>3840000</v>
      </c>
      <c r="H107" s="50">
        <v>4380000</v>
      </c>
      <c r="I107" s="50">
        <f t="shared" si="55"/>
        <v>10275000000</v>
      </c>
      <c r="J107" s="151">
        <f t="shared" ref="J107" si="93">I107/(I104*27)</f>
        <v>0.71298464741087697</v>
      </c>
      <c r="K107" s="141">
        <v>77.7</v>
      </c>
      <c r="L107" s="141">
        <v>93.8</v>
      </c>
      <c r="M107" s="141">
        <f t="shared" si="72"/>
        <v>214375</v>
      </c>
      <c r="N107" s="69">
        <f t="shared" si="73"/>
        <v>0.9738784781374219</v>
      </c>
      <c r="O107" s="22" t="s">
        <v>151</v>
      </c>
      <c r="P107" s="50">
        <v>913837</v>
      </c>
      <c r="Q107" s="50">
        <v>762290</v>
      </c>
      <c r="R107" s="50">
        <v>579976</v>
      </c>
      <c r="S107" s="50">
        <v>37767</v>
      </c>
      <c r="T107" s="69">
        <f t="shared" si="60"/>
        <v>6.5118211788073994</v>
      </c>
      <c r="U107" s="35">
        <v>57.879966941715118</v>
      </c>
      <c r="V107" s="167">
        <v>52.876318565400943</v>
      </c>
      <c r="W107" s="50">
        <f t="shared" si="86"/>
        <v>496091275577.59222</v>
      </c>
      <c r="X107" s="50">
        <f t="shared" si="87"/>
        <v>22453641854.610107</v>
      </c>
      <c r="Y107" s="35">
        <v>29</v>
      </c>
      <c r="Z107" s="35">
        <v>25.4</v>
      </c>
      <c r="AA107" s="16">
        <v>1.1299999999999999E-2</v>
      </c>
      <c r="AB107" s="80">
        <v>2.4899999999999999E-2</v>
      </c>
    </row>
    <row r="108" spans="1:30" x14ac:dyDescent="0.25">
      <c r="A108" s="211"/>
      <c r="B108" s="190"/>
      <c r="C108" s="197" t="s">
        <v>5</v>
      </c>
      <c r="D108" s="198">
        <v>0.94305555555555554</v>
      </c>
      <c r="E108" s="46">
        <v>1</v>
      </c>
      <c r="F108" s="46" t="s">
        <v>120</v>
      </c>
      <c r="G108" s="49">
        <v>315000</v>
      </c>
      <c r="H108" s="49">
        <v>353000</v>
      </c>
      <c r="I108" s="49">
        <f t="shared" si="55"/>
        <v>835000000</v>
      </c>
      <c r="J108" s="152"/>
      <c r="K108" s="142">
        <v>85.2</v>
      </c>
      <c r="L108" s="142">
        <v>86.8</v>
      </c>
      <c r="M108" s="142">
        <f t="shared" si="72"/>
        <v>215000</v>
      </c>
      <c r="N108" s="70">
        <f t="shared" si="73"/>
        <v>0.97671777399204995</v>
      </c>
      <c r="O108" s="23" t="s">
        <v>151</v>
      </c>
      <c r="P108" s="49">
        <v>1329269</v>
      </c>
      <c r="Q108" s="49">
        <v>1274498</v>
      </c>
      <c r="R108" s="49">
        <v>599288</v>
      </c>
      <c r="S108" s="49">
        <v>62868</v>
      </c>
      <c r="T108" s="70">
        <f t="shared" si="60"/>
        <v>10.490448665750025</v>
      </c>
      <c r="U108" s="36">
        <v>39.054638767577494</v>
      </c>
      <c r="V108" s="168">
        <v>46.473176545367906</v>
      </c>
      <c r="W108" s="49">
        <f t="shared" si="86"/>
        <v>31266940149.059361</v>
      </c>
      <c r="X108" s="49">
        <f t="shared" si="87"/>
        <v>1835293818.3695312</v>
      </c>
      <c r="Y108" s="36">
        <v>32.6</v>
      </c>
      <c r="Z108" s="36">
        <v>27.7</v>
      </c>
      <c r="AA108" s="17">
        <v>2.1600000000000001E-2</v>
      </c>
      <c r="AB108" s="81">
        <v>3.5799999999999998E-2</v>
      </c>
    </row>
    <row r="109" spans="1:30" x14ac:dyDescent="0.25">
      <c r="A109" s="211"/>
      <c r="B109" s="190"/>
      <c r="C109" s="197"/>
      <c r="D109" s="198"/>
      <c r="E109" s="46">
        <v>3</v>
      </c>
      <c r="F109" s="46" t="s">
        <v>121</v>
      </c>
      <c r="G109" s="49">
        <v>1330000</v>
      </c>
      <c r="H109" s="49">
        <v>906000</v>
      </c>
      <c r="I109" s="49">
        <f t="shared" si="55"/>
        <v>2795000000</v>
      </c>
      <c r="J109" s="152">
        <f t="shared" ref="J109" si="94">I109/(I108*3)</f>
        <v>1.1157684630738522</v>
      </c>
      <c r="K109" s="142">
        <v>74.400000000000006</v>
      </c>
      <c r="L109" s="142">
        <v>78.8</v>
      </c>
      <c r="M109" s="142">
        <f t="shared" si="72"/>
        <v>191499.99999999997</v>
      </c>
      <c r="N109" s="70">
        <f t="shared" si="73"/>
        <v>0.86996024985803511</v>
      </c>
      <c r="O109" s="23" t="s">
        <v>151</v>
      </c>
      <c r="P109" s="49">
        <v>1121544</v>
      </c>
      <c r="Q109" s="49">
        <v>1071512</v>
      </c>
      <c r="R109" s="49">
        <v>564053</v>
      </c>
      <c r="S109" s="49">
        <v>59190</v>
      </c>
      <c r="T109" s="70">
        <f t="shared" si="60"/>
        <v>10.4936947414516</v>
      </c>
      <c r="U109" s="36">
        <v>41.800848707247326</v>
      </c>
      <c r="V109" s="168">
        <v>46.648069393816769</v>
      </c>
      <c r="W109" s="49">
        <f t="shared" si="86"/>
        <v>111621443514.47646</v>
      </c>
      <c r="X109" s="49">
        <f t="shared" si="87"/>
        <v>6880935871.1195831</v>
      </c>
      <c r="Y109" s="36">
        <v>31.8</v>
      </c>
      <c r="Z109" s="36">
        <v>26.4</v>
      </c>
      <c r="AA109" s="17">
        <v>2.1100000000000001E-2</v>
      </c>
      <c r="AB109" s="81">
        <v>3.6799999999999999E-2</v>
      </c>
    </row>
    <row r="110" spans="1:30" x14ac:dyDescent="0.25">
      <c r="A110" s="211"/>
      <c r="B110" s="190"/>
      <c r="C110" s="197"/>
      <c r="D110" s="198"/>
      <c r="E110" s="46">
        <v>9</v>
      </c>
      <c r="F110" s="46" t="s">
        <v>122</v>
      </c>
      <c r="G110" s="49">
        <v>4170000</v>
      </c>
      <c r="H110" s="49">
        <v>2480000</v>
      </c>
      <c r="I110" s="49">
        <f t="shared" si="55"/>
        <v>8312500000</v>
      </c>
      <c r="J110" s="152">
        <f t="shared" ref="J110" si="95">I110/(I108*9)</f>
        <v>1.1061210911510313</v>
      </c>
      <c r="K110" s="142">
        <v>83.3</v>
      </c>
      <c r="L110" s="142">
        <v>77.400000000000006</v>
      </c>
      <c r="M110" s="142">
        <f t="shared" si="72"/>
        <v>200874.99999999997</v>
      </c>
      <c r="N110" s="70">
        <f t="shared" si="73"/>
        <v>0.91254968767745581</v>
      </c>
      <c r="O110" s="23" t="s">
        <v>151</v>
      </c>
      <c r="P110" s="49">
        <v>989369</v>
      </c>
      <c r="Q110" s="49">
        <v>940736</v>
      </c>
      <c r="R110" s="49">
        <v>520187</v>
      </c>
      <c r="S110" s="49">
        <v>50003</v>
      </c>
      <c r="T110" s="70">
        <f t="shared" si="60"/>
        <v>9.61250473387455</v>
      </c>
      <c r="U110" s="36">
        <v>43.449020766718817</v>
      </c>
      <c r="V110" s="168">
        <v>47.818312531203198</v>
      </c>
      <c r="W110" s="49">
        <f t="shared" si="86"/>
        <v>343416467591.97015</v>
      </c>
      <c r="X110" s="49">
        <f t="shared" si="87"/>
        <v>20089247404.103096</v>
      </c>
      <c r="Y110" s="36">
        <v>31.3</v>
      </c>
      <c r="Z110" s="36">
        <v>23.4</v>
      </c>
      <c r="AA110" s="17">
        <v>1.9800000000000002E-2</v>
      </c>
      <c r="AB110" s="81">
        <v>3.32E-2</v>
      </c>
    </row>
    <row r="111" spans="1:30" x14ac:dyDescent="0.25">
      <c r="A111" s="211"/>
      <c r="B111" s="190"/>
      <c r="C111" s="197"/>
      <c r="D111" s="198"/>
      <c r="E111" s="46">
        <v>27</v>
      </c>
      <c r="F111" s="46" t="s">
        <v>123</v>
      </c>
      <c r="G111" s="49">
        <v>5700000</v>
      </c>
      <c r="H111" s="49">
        <v>5980000</v>
      </c>
      <c r="I111" s="49">
        <f t="shared" si="55"/>
        <v>14600000000</v>
      </c>
      <c r="J111" s="152">
        <f t="shared" ref="J111" si="96">I111/(I108*27)</f>
        <v>0.64759370148591711</v>
      </c>
      <c r="K111" s="142">
        <v>37.700000000000003</v>
      </c>
      <c r="L111" s="142">
        <v>42.4</v>
      </c>
      <c r="M111" s="142">
        <f t="shared" si="72"/>
        <v>100124.99999999999</v>
      </c>
      <c r="N111" s="70">
        <f t="shared" si="73"/>
        <v>0.45485519591141388</v>
      </c>
      <c r="O111" s="23" t="s">
        <v>151</v>
      </c>
      <c r="P111" s="49">
        <v>1050359</v>
      </c>
      <c r="Q111" s="49">
        <v>994034</v>
      </c>
      <c r="R111" s="49">
        <v>574171</v>
      </c>
      <c r="S111" s="49">
        <v>49129</v>
      </c>
      <c r="T111" s="70">
        <f t="shared" si="60"/>
        <v>8.5565101685734746</v>
      </c>
      <c r="U111" s="36">
        <v>45.790174179152842</v>
      </c>
      <c r="V111" s="168">
        <v>49.342455185854284</v>
      </c>
      <c r="W111" s="49">
        <f t="shared" si="86"/>
        <v>632686590013.50989</v>
      </c>
      <c r="X111" s="49">
        <f t="shared" si="87"/>
        <v>33695645031.895943</v>
      </c>
      <c r="Y111" s="36">
        <v>31.4</v>
      </c>
      <c r="Z111" s="36">
        <v>16.899999999999999</v>
      </c>
      <c r="AA111" s="17">
        <v>1.49E-2</v>
      </c>
      <c r="AB111" s="81">
        <v>2.81E-2</v>
      </c>
    </row>
    <row r="112" spans="1:30" x14ac:dyDescent="0.25">
      <c r="A112" s="211"/>
      <c r="B112" s="190"/>
      <c r="C112" s="194" t="s">
        <v>6</v>
      </c>
      <c r="D112" s="195">
        <v>0.82619047619047614</v>
      </c>
      <c r="E112" s="44">
        <v>1</v>
      </c>
      <c r="F112" s="44" t="s">
        <v>124</v>
      </c>
      <c r="G112" s="53">
        <v>402000</v>
      </c>
      <c r="H112" s="53">
        <v>525000</v>
      </c>
      <c r="I112" s="53">
        <f t="shared" si="55"/>
        <v>1158750000</v>
      </c>
      <c r="J112" s="153"/>
      <c r="K112" s="143">
        <v>86</v>
      </c>
      <c r="L112" s="143">
        <v>84</v>
      </c>
      <c r="M112" s="143">
        <f t="shared" si="72"/>
        <v>212500</v>
      </c>
      <c r="N112" s="68">
        <f t="shared" si="73"/>
        <v>0.96536059057353774</v>
      </c>
      <c r="O112" s="24" t="s">
        <v>151</v>
      </c>
      <c r="P112" s="53">
        <v>956068</v>
      </c>
      <c r="Q112" s="53">
        <v>910055</v>
      </c>
      <c r="R112" s="53">
        <v>479942</v>
      </c>
      <c r="S112" s="53">
        <v>48562</v>
      </c>
      <c r="T112" s="68">
        <f t="shared" si="60"/>
        <v>10.118305961970405</v>
      </c>
      <c r="U112" s="37">
        <v>41.513609617001173</v>
      </c>
      <c r="V112" s="169">
        <v>47.072853265339674</v>
      </c>
      <c r="W112" s="53">
        <f t="shared" si="86"/>
        <v>45788783114.79937</v>
      </c>
      <c r="X112" s="53">
        <f t="shared" si="87"/>
        <v>2770563144.5038571</v>
      </c>
      <c r="Y112" s="37">
        <v>32.200000000000003</v>
      </c>
      <c r="Z112" s="37">
        <v>26.8</v>
      </c>
      <c r="AA112" s="18">
        <v>2.1299999999999999E-2</v>
      </c>
      <c r="AB112" s="82">
        <v>3.5000000000000003E-2</v>
      </c>
    </row>
    <row r="113" spans="1:28" x14ac:dyDescent="0.25">
      <c r="A113" s="211"/>
      <c r="B113" s="190"/>
      <c r="C113" s="194"/>
      <c r="D113" s="195"/>
      <c r="E113" s="44">
        <v>3</v>
      </c>
      <c r="F113" s="44" t="s">
        <v>125</v>
      </c>
      <c r="G113" s="53">
        <v>1330000</v>
      </c>
      <c r="H113" s="53"/>
      <c r="I113" s="53">
        <f t="shared" si="55"/>
        <v>3325000000</v>
      </c>
      <c r="J113" s="153">
        <f t="shared" ref="J113" si="97">I113/(I112*3)</f>
        <v>0.95649047105357787</v>
      </c>
      <c r="K113" s="143">
        <v>97.1</v>
      </c>
      <c r="L113" s="143">
        <v>85.4</v>
      </c>
      <c r="M113" s="143">
        <f t="shared" si="72"/>
        <v>228125</v>
      </c>
      <c r="N113" s="68">
        <f t="shared" si="73"/>
        <v>1.0363429869392391</v>
      </c>
      <c r="O113" s="24" t="s">
        <v>151</v>
      </c>
      <c r="P113" s="53">
        <v>1281120</v>
      </c>
      <c r="Q113" s="53">
        <v>1221950</v>
      </c>
      <c r="R113" s="53">
        <v>695769</v>
      </c>
      <c r="S113" s="53">
        <v>68894</v>
      </c>
      <c r="T113" s="68">
        <f t="shared" si="60"/>
        <v>9.9018496081314336</v>
      </c>
      <c r="U113" s="37">
        <v>43.571425999427106</v>
      </c>
      <c r="V113" s="169">
        <v>47.150278293135521</v>
      </c>
      <c r="W113" s="53">
        <f t="shared" si="86"/>
        <v>138183773417.01001</v>
      </c>
      <c r="X113" s="53">
        <f t="shared" si="87"/>
        <v>8430775010.7860317</v>
      </c>
      <c r="Y113" s="37">
        <v>32.1</v>
      </c>
      <c r="Z113" s="37">
        <v>27.1</v>
      </c>
      <c r="AA113" s="18">
        <v>2.07E-2</v>
      </c>
      <c r="AB113" s="82">
        <v>3.4200000000000001E-2</v>
      </c>
    </row>
    <row r="114" spans="1:28" x14ac:dyDescent="0.25">
      <c r="A114" s="211"/>
      <c r="B114" s="190"/>
      <c r="C114" s="194"/>
      <c r="D114" s="195"/>
      <c r="E114" s="44">
        <v>9</v>
      </c>
      <c r="F114" s="44" t="s">
        <v>126</v>
      </c>
      <c r="G114" s="53">
        <v>4960000</v>
      </c>
      <c r="H114" s="53"/>
      <c r="I114" s="53">
        <f t="shared" si="55"/>
        <v>12400000000</v>
      </c>
      <c r="J114" s="153">
        <f t="shared" ref="J114" si="98">I114/(I112*9)</f>
        <v>1.1890207359463023</v>
      </c>
      <c r="K114" s="143">
        <v>98.1</v>
      </c>
      <c r="L114" s="143"/>
      <c r="M114" s="143">
        <f t="shared" si="72"/>
        <v>245250</v>
      </c>
      <c r="N114" s="68">
        <f t="shared" si="73"/>
        <v>1.1141396933560477</v>
      </c>
      <c r="O114" s="24" t="s">
        <v>151</v>
      </c>
      <c r="P114" s="53">
        <v>945354</v>
      </c>
      <c r="Q114" s="53">
        <v>897572</v>
      </c>
      <c r="R114" s="53">
        <v>532429</v>
      </c>
      <c r="S114" s="53">
        <v>50285</v>
      </c>
      <c r="T114" s="68">
        <f t="shared" si="60"/>
        <v>9.4444517484960446</v>
      </c>
      <c r="U114" s="37">
        <v>44.645037946816487</v>
      </c>
      <c r="V114" s="169">
        <v>47.610349894753561</v>
      </c>
      <c r="W114" s="53">
        <f t="shared" si="86"/>
        <v>525617373386.05389</v>
      </c>
      <c r="X114" s="53">
        <f t="shared" si="87"/>
        <v>31402704078.340248</v>
      </c>
      <c r="Y114" s="37">
        <v>31.3</v>
      </c>
      <c r="Z114" s="37">
        <v>24.6</v>
      </c>
      <c r="AA114" s="18">
        <v>2.0400000000000001E-2</v>
      </c>
      <c r="AB114" s="82">
        <v>3.4099999999999998E-2</v>
      </c>
    </row>
    <row r="115" spans="1:28" ht="15.75" thickBot="1" x14ac:dyDescent="0.3">
      <c r="A115" s="211"/>
      <c r="B115" s="199"/>
      <c r="C115" s="203"/>
      <c r="D115" s="200"/>
      <c r="E115" s="48">
        <v>27</v>
      </c>
      <c r="F115" s="48" t="s">
        <v>127</v>
      </c>
      <c r="G115" s="54">
        <v>7240000</v>
      </c>
      <c r="H115" s="54"/>
      <c r="I115" s="54">
        <f t="shared" si="55"/>
        <v>18100000000</v>
      </c>
      <c r="J115" s="154">
        <f t="shared" ref="J115" si="99">I115/(I112*27)</f>
        <v>0.57852890646849653</v>
      </c>
      <c r="K115" s="145">
        <v>47.6</v>
      </c>
      <c r="L115" s="145"/>
      <c r="M115" s="145">
        <f t="shared" si="72"/>
        <v>119000</v>
      </c>
      <c r="N115" s="71">
        <f t="shared" si="73"/>
        <v>0.54060193072118112</v>
      </c>
      <c r="O115" s="28" t="s">
        <v>151</v>
      </c>
      <c r="P115" s="54">
        <v>934999</v>
      </c>
      <c r="Q115" s="54">
        <v>875227</v>
      </c>
      <c r="R115" s="54">
        <v>547210</v>
      </c>
      <c r="S115" s="54">
        <v>46389</v>
      </c>
      <c r="T115" s="71">
        <f t="shared" si="60"/>
        <v>8.4773670071818863</v>
      </c>
      <c r="U115" s="38">
        <v>47.620710969839777</v>
      </c>
      <c r="V115" s="170">
        <v>49.406677566474492</v>
      </c>
      <c r="W115" s="54">
        <f t="shared" si="86"/>
        <v>806833664207.12671</v>
      </c>
      <c r="X115" s="54">
        <f t="shared" si="87"/>
        <v>44367819877.801422</v>
      </c>
      <c r="Y115" s="38">
        <v>31.2</v>
      </c>
      <c r="Z115" s="38">
        <v>19.399999999999999</v>
      </c>
      <c r="AA115" s="27">
        <v>1.6199999999999999E-2</v>
      </c>
      <c r="AB115" s="83">
        <v>2.87E-2</v>
      </c>
    </row>
    <row r="116" spans="1:28" x14ac:dyDescent="0.25">
      <c r="A116" s="211">
        <v>1</v>
      </c>
      <c r="B116" s="189" t="s">
        <v>14</v>
      </c>
      <c r="C116" s="189" t="s">
        <v>15</v>
      </c>
      <c r="D116" s="191">
        <v>0.45317460317460317</v>
      </c>
      <c r="E116" s="11">
        <v>1</v>
      </c>
      <c r="F116" s="33" t="s">
        <v>134</v>
      </c>
      <c r="G116" s="51">
        <v>26490</v>
      </c>
      <c r="H116" s="51">
        <v>29730</v>
      </c>
      <c r="I116" s="51">
        <f t="shared" si="55"/>
        <v>70275000</v>
      </c>
      <c r="J116" s="157"/>
      <c r="K116" s="117">
        <v>101.4</v>
      </c>
      <c r="L116" s="117">
        <v>106.9</v>
      </c>
      <c r="M116" s="117">
        <f t="shared" ref="M116:M127" si="100">AVERAGE(K116,L116)*50*50</f>
        <v>260375</v>
      </c>
      <c r="N116" s="66"/>
      <c r="O116" s="72" t="s">
        <v>167</v>
      </c>
      <c r="P116" s="51">
        <v>169252</v>
      </c>
      <c r="Q116" s="51">
        <v>163646</v>
      </c>
      <c r="R116" s="51">
        <v>7549</v>
      </c>
      <c r="S116" s="51">
        <v>200</v>
      </c>
      <c r="T116" s="66">
        <f t="shared" si="60"/>
        <v>2.6493575307987816</v>
      </c>
      <c r="U116" s="40">
        <v>15.366137882991316</v>
      </c>
      <c r="V116" s="40">
        <v>48.145000000000017</v>
      </c>
      <c r="W116" s="51">
        <f t="shared" si="86"/>
        <v>1044088146.225745</v>
      </c>
      <c r="X116" s="51">
        <f t="shared" si="87"/>
        <v>3998050.0968969357</v>
      </c>
      <c r="Y116" s="57">
        <v>0</v>
      </c>
      <c r="Z116" s="57">
        <v>0</v>
      </c>
      <c r="AA116" s="25"/>
      <c r="AB116" s="78"/>
    </row>
    <row r="117" spans="1:28" x14ac:dyDescent="0.25">
      <c r="A117" s="211"/>
      <c r="B117" s="190"/>
      <c r="C117" s="190"/>
      <c r="D117" s="192"/>
      <c r="E117" s="47">
        <v>27</v>
      </c>
      <c r="F117" s="47" t="s">
        <v>135</v>
      </c>
      <c r="G117" s="52">
        <v>23860</v>
      </c>
      <c r="H117" s="52">
        <v>22190</v>
      </c>
      <c r="I117" s="52">
        <f t="shared" si="55"/>
        <v>57562500</v>
      </c>
      <c r="J117" s="158"/>
      <c r="K117" s="76">
        <v>117</v>
      </c>
      <c r="L117" s="76">
        <v>110.1</v>
      </c>
      <c r="M117" s="76">
        <f t="shared" si="100"/>
        <v>283875</v>
      </c>
      <c r="N117" s="67"/>
      <c r="O117" s="73" t="s">
        <v>167</v>
      </c>
      <c r="P117" s="52">
        <v>123689</v>
      </c>
      <c r="Q117" s="52">
        <v>118562</v>
      </c>
      <c r="R117" s="52">
        <v>6447</v>
      </c>
      <c r="S117" s="52">
        <v>209</v>
      </c>
      <c r="T117" s="67">
        <f t="shared" si="60"/>
        <v>3.2418178997983556</v>
      </c>
      <c r="U117" s="34">
        <v>15.783041784045468</v>
      </c>
      <c r="V117" s="34">
        <v>46.33492822966506</v>
      </c>
      <c r="W117" s="52">
        <f t="shared" si="86"/>
        <v>870852879.50019753</v>
      </c>
      <c r="X117" s="52">
        <f t="shared" si="87"/>
        <v>4506748.7812174074</v>
      </c>
      <c r="Y117" s="55">
        <v>7.1</v>
      </c>
      <c r="Z117" s="55">
        <v>0</v>
      </c>
      <c r="AA117" s="15"/>
      <c r="AB117" s="79"/>
    </row>
    <row r="118" spans="1:28" x14ac:dyDescent="0.25">
      <c r="A118" s="211"/>
      <c r="B118" s="190"/>
      <c r="C118" s="193" t="s">
        <v>4</v>
      </c>
      <c r="D118" s="196">
        <v>0.8662698412698413</v>
      </c>
      <c r="E118" s="45">
        <v>1</v>
      </c>
      <c r="F118" s="45" t="s">
        <v>132</v>
      </c>
      <c r="G118" s="50">
        <v>26230</v>
      </c>
      <c r="H118" s="50"/>
      <c r="I118" s="50">
        <f t="shared" si="55"/>
        <v>65575000</v>
      </c>
      <c r="J118" s="151"/>
      <c r="K118" s="50">
        <v>69.28</v>
      </c>
      <c r="L118" s="50"/>
      <c r="M118" s="50">
        <f t="shared" si="100"/>
        <v>173200</v>
      </c>
      <c r="N118" s="69"/>
      <c r="O118" s="19" t="s">
        <v>167</v>
      </c>
      <c r="P118" s="50">
        <v>114462</v>
      </c>
      <c r="Q118" s="50">
        <v>109871</v>
      </c>
      <c r="R118" s="50">
        <v>6045</v>
      </c>
      <c r="S118" s="50">
        <v>172</v>
      </c>
      <c r="T118" s="69">
        <f t="shared" si="60"/>
        <v>2.8453267162944584</v>
      </c>
      <c r="U118" s="35">
        <v>16.14264910667967</v>
      </c>
      <c r="V118" s="128">
        <v>51.861271676300504</v>
      </c>
      <c r="W118" s="50">
        <f t="shared" si="86"/>
        <v>1016096260.5493537</v>
      </c>
      <c r="X118" s="50">
        <f t="shared" si="87"/>
        <v>5110325.6723613581</v>
      </c>
      <c r="Y118" s="35">
        <v>0</v>
      </c>
      <c r="Z118" s="35">
        <v>0</v>
      </c>
      <c r="AA118" s="16"/>
      <c r="AB118" s="80"/>
    </row>
    <row r="119" spans="1:28" x14ac:dyDescent="0.25">
      <c r="A119" s="211"/>
      <c r="B119" s="190"/>
      <c r="C119" s="193"/>
      <c r="D119" s="196"/>
      <c r="E119" s="45">
        <v>27</v>
      </c>
      <c r="F119" s="45" t="s">
        <v>133</v>
      </c>
      <c r="G119" s="50">
        <v>39520</v>
      </c>
      <c r="H119" s="50"/>
      <c r="I119" s="50">
        <f t="shared" si="55"/>
        <v>98800000</v>
      </c>
      <c r="J119" s="151"/>
      <c r="K119" s="50">
        <v>83.9</v>
      </c>
      <c r="L119" s="50"/>
      <c r="M119" s="50">
        <f t="shared" si="100"/>
        <v>209750</v>
      </c>
      <c r="N119" s="69"/>
      <c r="O119" s="19" t="s">
        <v>167</v>
      </c>
      <c r="P119" s="50">
        <v>102905</v>
      </c>
      <c r="Q119" s="50">
        <v>99004</v>
      </c>
      <c r="R119" s="50">
        <v>13547</v>
      </c>
      <c r="S119" s="50">
        <v>457</v>
      </c>
      <c r="T119" s="69">
        <f t="shared" si="60"/>
        <v>3.3734406141581164</v>
      </c>
      <c r="U119" s="35">
        <v>20.477808977415069</v>
      </c>
      <c r="V119" s="128">
        <v>57.320960698689902</v>
      </c>
      <c r="W119" s="50">
        <f t="shared" si="86"/>
        <v>1946510257.0331874</v>
      </c>
      <c r="X119" s="50">
        <f t="shared" si="87"/>
        <v>25150702.969563838</v>
      </c>
      <c r="Y119" s="35">
        <v>1.2</v>
      </c>
      <c r="Z119" s="35">
        <v>2.1</v>
      </c>
      <c r="AA119" s="16"/>
      <c r="AB119" s="80"/>
    </row>
    <row r="120" spans="1:28" x14ac:dyDescent="0.25">
      <c r="A120" s="211">
        <v>2</v>
      </c>
      <c r="B120" s="190"/>
      <c r="C120" s="197" t="s">
        <v>5</v>
      </c>
      <c r="D120" s="198">
        <v>0.6692460317460317</v>
      </c>
      <c r="E120" s="46">
        <v>1</v>
      </c>
      <c r="F120" s="46" t="s">
        <v>130</v>
      </c>
      <c r="G120" s="49">
        <v>21500</v>
      </c>
      <c r="H120" s="49"/>
      <c r="I120" s="49">
        <f t="shared" si="55"/>
        <v>53750000</v>
      </c>
      <c r="J120" s="152"/>
      <c r="K120" s="49">
        <v>76.400000000000006</v>
      </c>
      <c r="L120" s="49"/>
      <c r="M120" s="49">
        <f t="shared" si="100"/>
        <v>191000.00000000003</v>
      </c>
      <c r="N120" s="70"/>
      <c r="O120" s="20" t="s">
        <v>167</v>
      </c>
      <c r="P120" s="49">
        <v>221343</v>
      </c>
      <c r="Q120" s="49">
        <v>213052</v>
      </c>
      <c r="R120" s="49">
        <v>12641</v>
      </c>
      <c r="S120" s="49">
        <v>381</v>
      </c>
      <c r="T120" s="70">
        <f t="shared" si="60"/>
        <v>3.014002056799304</v>
      </c>
      <c r="U120" s="36">
        <v>15.765780185119134</v>
      </c>
      <c r="V120" s="36">
        <v>45.706036745406813</v>
      </c>
      <c r="W120" s="49">
        <f t="shared" si="86"/>
        <v>815668628.55387378</v>
      </c>
      <c r="X120" s="49">
        <f t="shared" si="87"/>
        <v>4228742.2687864527</v>
      </c>
      <c r="Y120" s="36">
        <v>0</v>
      </c>
      <c r="Z120" s="36">
        <v>0</v>
      </c>
      <c r="AA120" s="17"/>
      <c r="AB120" s="81"/>
    </row>
    <row r="121" spans="1:28" x14ac:dyDescent="0.25">
      <c r="A121" s="211"/>
      <c r="B121" s="190"/>
      <c r="C121" s="197"/>
      <c r="D121" s="198"/>
      <c r="E121" s="46">
        <v>27</v>
      </c>
      <c r="F121" s="46" t="s">
        <v>131</v>
      </c>
      <c r="G121" s="49">
        <v>32600</v>
      </c>
      <c r="H121" s="49"/>
      <c r="I121" s="49">
        <f t="shared" si="55"/>
        <v>81500000</v>
      </c>
      <c r="J121" s="152"/>
      <c r="K121" s="49">
        <v>76.099999999999994</v>
      </c>
      <c r="L121" s="49"/>
      <c r="M121" s="49">
        <f t="shared" si="100"/>
        <v>190249.99999999997</v>
      </c>
      <c r="N121" s="70"/>
      <c r="O121" s="20" t="s">
        <v>167</v>
      </c>
      <c r="P121" s="49">
        <v>207626</v>
      </c>
      <c r="Q121" s="49">
        <v>199567</v>
      </c>
      <c r="R121" s="49">
        <v>22422</v>
      </c>
      <c r="S121" s="49">
        <v>437</v>
      </c>
      <c r="T121" s="70">
        <f t="shared" si="60"/>
        <v>1.948978681651949</v>
      </c>
      <c r="U121" s="36">
        <v>19.042301582927028</v>
      </c>
      <c r="V121" s="36">
        <v>47.497716894977195</v>
      </c>
      <c r="W121" s="49">
        <f t="shared" si="86"/>
        <v>1491708757.5737135</v>
      </c>
      <c r="X121" s="49">
        <f t="shared" si="87"/>
        <v>8147606.4465580415</v>
      </c>
      <c r="Y121" s="36">
        <v>0</v>
      </c>
      <c r="Z121" s="36">
        <v>1.9</v>
      </c>
      <c r="AA121" s="17"/>
      <c r="AB121" s="81"/>
    </row>
    <row r="122" spans="1:28" x14ac:dyDescent="0.25">
      <c r="A122" s="211"/>
      <c r="B122" s="190"/>
      <c r="C122" s="194" t="s">
        <v>6</v>
      </c>
      <c r="D122" s="195">
        <v>0.63253968253968251</v>
      </c>
      <c r="E122" s="44">
        <v>1</v>
      </c>
      <c r="F122" s="44" t="s">
        <v>128</v>
      </c>
      <c r="G122" s="53">
        <v>21200</v>
      </c>
      <c r="H122" s="53">
        <v>18200</v>
      </c>
      <c r="I122" s="53">
        <f t="shared" si="55"/>
        <v>49250000</v>
      </c>
      <c r="J122" s="153"/>
      <c r="K122" s="53">
        <v>51.7</v>
      </c>
      <c r="L122" s="53">
        <v>56.3</v>
      </c>
      <c r="M122" s="53">
        <f t="shared" si="100"/>
        <v>135000</v>
      </c>
      <c r="N122" s="68"/>
      <c r="O122" s="21" t="s">
        <v>167</v>
      </c>
      <c r="P122" s="53">
        <v>227457</v>
      </c>
      <c r="Q122" s="53">
        <v>217769</v>
      </c>
      <c r="R122" s="53">
        <v>10956</v>
      </c>
      <c r="S122" s="53">
        <v>308</v>
      </c>
      <c r="T122" s="68">
        <f t="shared" si="60"/>
        <v>2.8112449799196786</v>
      </c>
      <c r="U122" s="37">
        <v>15.54574801739459</v>
      </c>
      <c r="V122" s="37">
        <v>46.795454545454533</v>
      </c>
      <c r="W122" s="53">
        <f t="shared" si="86"/>
        <v>733017948.44739938</v>
      </c>
      <c r="X122" s="53">
        <f t="shared" si="87"/>
        <v>3120766.782292916</v>
      </c>
      <c r="Y122" s="37">
        <v>0</v>
      </c>
      <c r="Z122" s="37">
        <v>0</v>
      </c>
      <c r="AA122" s="18"/>
      <c r="AB122" s="82"/>
    </row>
    <row r="123" spans="1:28" ht="15.75" thickBot="1" x14ac:dyDescent="0.3">
      <c r="A123" s="211"/>
      <c r="B123" s="190"/>
      <c r="C123" s="194"/>
      <c r="D123" s="195"/>
      <c r="E123" s="44">
        <v>27</v>
      </c>
      <c r="F123" s="44" t="s">
        <v>129</v>
      </c>
      <c r="G123" s="53">
        <v>29800</v>
      </c>
      <c r="H123" s="53">
        <v>30300</v>
      </c>
      <c r="I123" s="53">
        <f t="shared" si="55"/>
        <v>75125000</v>
      </c>
      <c r="J123" s="153"/>
      <c r="K123" s="53">
        <v>72.400000000000006</v>
      </c>
      <c r="L123" s="53">
        <v>73.55</v>
      </c>
      <c r="M123" s="53">
        <f t="shared" si="100"/>
        <v>182437.49999999997</v>
      </c>
      <c r="N123" s="68"/>
      <c r="O123" s="26" t="s">
        <v>167</v>
      </c>
      <c r="P123" s="54">
        <v>233250</v>
      </c>
      <c r="Q123" s="54">
        <v>223729</v>
      </c>
      <c r="R123" s="54">
        <v>18961</v>
      </c>
      <c r="S123" s="54">
        <v>402</v>
      </c>
      <c r="T123" s="71">
        <f t="shared" si="60"/>
        <v>2.1201413427561837</v>
      </c>
      <c r="U123" s="38">
        <v>17.668371109690728</v>
      </c>
      <c r="V123" s="38">
        <v>46.883084577114396</v>
      </c>
      <c r="W123" s="54">
        <f t="shared" si="86"/>
        <v>1273156016.613075</v>
      </c>
      <c r="X123" s="54">
        <f t="shared" si="87"/>
        <v>6070228.8317256123</v>
      </c>
      <c r="Y123" s="38">
        <v>0</v>
      </c>
      <c r="Z123" s="38">
        <v>0</v>
      </c>
      <c r="AA123" s="27"/>
      <c r="AB123" s="83"/>
    </row>
    <row r="124" spans="1:28" x14ac:dyDescent="0.25">
      <c r="A124" s="211">
        <v>1</v>
      </c>
      <c r="B124" s="189" t="s">
        <v>179</v>
      </c>
      <c r="C124" s="189"/>
      <c r="D124" s="66"/>
      <c r="E124" s="33"/>
      <c r="F124" s="33" t="s">
        <v>136</v>
      </c>
      <c r="G124" s="51">
        <v>27160</v>
      </c>
      <c r="H124" s="51">
        <v>30090</v>
      </c>
      <c r="I124" s="51">
        <f t="shared" si="55"/>
        <v>71562500</v>
      </c>
      <c r="J124" s="157"/>
      <c r="K124" s="117">
        <v>99.26</v>
      </c>
      <c r="L124" s="117">
        <v>101.7</v>
      </c>
      <c r="M124" s="117">
        <f t="shared" si="100"/>
        <v>251200</v>
      </c>
      <c r="N124" s="58"/>
      <c r="O124" s="72" t="s">
        <v>167</v>
      </c>
      <c r="P124" s="51">
        <v>341671</v>
      </c>
      <c r="Q124" s="51">
        <v>328211</v>
      </c>
      <c r="R124" s="51">
        <v>15158</v>
      </c>
      <c r="S124" s="51">
        <v>493</v>
      </c>
      <c r="T124" s="66">
        <f t="shared" si="60"/>
        <v>3.2524079693891013</v>
      </c>
      <c r="U124" s="57">
        <v>15.530945032311518</v>
      </c>
      <c r="V124" s="40">
        <v>46.586206896551744</v>
      </c>
      <c r="W124" s="117">
        <f t="shared" si="86"/>
        <v>1067648760.6132791</v>
      </c>
      <c r="X124" s="51">
        <f t="shared" si="87"/>
        <v>4810405.1485200692</v>
      </c>
      <c r="Y124" s="57">
        <v>0</v>
      </c>
      <c r="Z124" s="57">
        <v>0</v>
      </c>
      <c r="AA124" s="25"/>
      <c r="AB124" s="78"/>
    </row>
    <row r="125" spans="1:28" x14ac:dyDescent="0.25">
      <c r="A125" s="211"/>
      <c r="B125" s="190"/>
      <c r="C125" s="190"/>
      <c r="D125" s="67"/>
      <c r="E125" s="47"/>
      <c r="F125" s="47" t="s">
        <v>137</v>
      </c>
      <c r="G125" s="52">
        <v>25210</v>
      </c>
      <c r="H125" s="52"/>
      <c r="I125" s="52">
        <f t="shared" si="55"/>
        <v>63025000</v>
      </c>
      <c r="J125" s="158"/>
      <c r="K125" s="76">
        <v>96.57</v>
      </c>
      <c r="L125" s="76"/>
      <c r="M125" s="76">
        <f t="shared" si="100"/>
        <v>241425</v>
      </c>
      <c r="N125" s="59"/>
      <c r="O125" s="73" t="s">
        <v>167</v>
      </c>
      <c r="P125" s="52">
        <v>113520</v>
      </c>
      <c r="Q125" s="52">
        <v>108419</v>
      </c>
      <c r="R125" s="52">
        <v>4656</v>
      </c>
      <c r="S125" s="52">
        <v>179</v>
      </c>
      <c r="T125" s="67">
        <f t="shared" si="60"/>
        <v>3.8445017182130585</v>
      </c>
      <c r="U125" s="55">
        <v>15.484739759636211</v>
      </c>
      <c r="V125" s="34">
        <v>48.277777777777771</v>
      </c>
      <c r="W125" s="76">
        <f t="shared" si="86"/>
        <v>932072683.22762418</v>
      </c>
      <c r="X125" s="52">
        <f t="shared" si="87"/>
        <v>4797784.9106373815</v>
      </c>
      <c r="Y125" s="55">
        <v>7.1</v>
      </c>
      <c r="Z125" s="55">
        <v>0</v>
      </c>
      <c r="AA125" s="15"/>
      <c r="AB125" s="79"/>
    </row>
    <row r="126" spans="1:28" x14ac:dyDescent="0.25">
      <c r="A126" s="211">
        <v>2</v>
      </c>
      <c r="B126" s="190"/>
      <c r="C126" s="190"/>
      <c r="D126" s="67"/>
      <c r="E126" s="47"/>
      <c r="F126" s="47" t="s">
        <v>138</v>
      </c>
      <c r="G126" s="52">
        <v>30800</v>
      </c>
      <c r="H126" s="52"/>
      <c r="I126" s="52">
        <f t="shared" si="55"/>
        <v>77000000</v>
      </c>
      <c r="J126" s="158"/>
      <c r="K126" s="76">
        <v>93.7</v>
      </c>
      <c r="L126" s="76"/>
      <c r="M126" s="76">
        <f t="shared" si="100"/>
        <v>234250</v>
      </c>
      <c r="N126" s="59"/>
      <c r="O126" s="73" t="s">
        <v>167</v>
      </c>
      <c r="P126" s="52">
        <v>159374</v>
      </c>
      <c r="Q126" s="52">
        <v>153091</v>
      </c>
      <c r="R126" s="52">
        <v>7779</v>
      </c>
      <c r="S126" s="52">
        <v>254</v>
      </c>
      <c r="T126" s="67">
        <f t="shared" si="60"/>
        <v>3.2652011826712943</v>
      </c>
      <c r="U126" s="55">
        <v>15.572221750462143</v>
      </c>
      <c r="V126" s="34">
        <v>45.763779527558995</v>
      </c>
      <c r="W126" s="76">
        <f t="shared" si="86"/>
        <v>1151790499.0776412</v>
      </c>
      <c r="X126" s="52">
        <f t="shared" si="87"/>
        <v>5616022.6887698043</v>
      </c>
      <c r="Y126" s="55">
        <v>0</v>
      </c>
      <c r="Z126" s="55">
        <v>0</v>
      </c>
      <c r="AA126" s="15"/>
      <c r="AB126" s="79"/>
    </row>
    <row r="127" spans="1:28" x14ac:dyDescent="0.25">
      <c r="A127" s="211"/>
      <c r="B127" s="190"/>
      <c r="C127" s="190"/>
      <c r="D127" s="67"/>
      <c r="E127" s="47"/>
      <c r="F127" s="47" t="s">
        <v>139</v>
      </c>
      <c r="G127" s="52">
        <v>24300</v>
      </c>
      <c r="H127" s="52">
        <v>18700</v>
      </c>
      <c r="I127" s="52">
        <f t="shared" si="55"/>
        <v>53750000</v>
      </c>
      <c r="J127" s="158"/>
      <c r="K127" s="76">
        <v>59.5</v>
      </c>
      <c r="L127" s="76">
        <v>54.9</v>
      </c>
      <c r="M127" s="76">
        <f t="shared" si="100"/>
        <v>143000</v>
      </c>
      <c r="N127" s="59"/>
      <c r="O127" s="73" t="s">
        <v>167</v>
      </c>
      <c r="P127" s="52">
        <v>218699</v>
      </c>
      <c r="Q127" s="52">
        <v>209590</v>
      </c>
      <c r="R127" s="52">
        <v>10076</v>
      </c>
      <c r="S127" s="52">
        <v>317</v>
      </c>
      <c r="T127" s="67">
        <f t="shared" si="60"/>
        <v>3.1460897181421199</v>
      </c>
      <c r="U127" s="55">
        <v>15.434825134786989</v>
      </c>
      <c r="V127" s="34">
        <v>46.287066246056824</v>
      </c>
      <c r="W127" s="76">
        <f t="shared" si="86"/>
        <v>795067392.85502112</v>
      </c>
      <c r="X127" s="52">
        <f t="shared" si="87"/>
        <v>3606206.475566878</v>
      </c>
      <c r="Y127" s="55">
        <v>0</v>
      </c>
      <c r="Z127" s="55">
        <v>12.5</v>
      </c>
      <c r="AA127" s="15"/>
      <c r="AB127" s="79"/>
    </row>
    <row r="128" spans="1:28" x14ac:dyDescent="0.25">
      <c r="A128" s="211">
        <v>3</v>
      </c>
      <c r="B128" s="190"/>
      <c r="C128" s="190"/>
      <c r="D128" s="67"/>
      <c r="E128" s="47"/>
      <c r="F128" s="47" t="s">
        <v>140</v>
      </c>
      <c r="G128" s="52">
        <v>11300</v>
      </c>
      <c r="H128" s="52">
        <v>39800</v>
      </c>
      <c r="I128" s="52">
        <f t="shared" si="55"/>
        <v>63875000</v>
      </c>
      <c r="J128" s="158"/>
      <c r="K128" s="140">
        <v>3650</v>
      </c>
      <c r="L128" s="140">
        <v>6520</v>
      </c>
      <c r="M128" s="140">
        <f>AVERAGE(L128,K128)*50</f>
        <v>254250</v>
      </c>
      <c r="N128" s="59"/>
      <c r="O128" s="73" t="s">
        <v>167</v>
      </c>
      <c r="P128" s="52">
        <v>299761</v>
      </c>
      <c r="Q128" s="52">
        <v>289748</v>
      </c>
      <c r="R128" s="52">
        <v>19950</v>
      </c>
      <c r="S128" s="52">
        <v>504</v>
      </c>
      <c r="T128" s="67">
        <f t="shared" si="60"/>
        <v>2.5263157894736841</v>
      </c>
      <c r="U128" s="55">
        <v>17.065874484034396</v>
      </c>
      <c r="V128" s="34">
        <v>45.041666666666686</v>
      </c>
      <c r="W128" s="76">
        <f t="shared" si="86"/>
        <v>1053670396.1656115</v>
      </c>
      <c r="X128" s="52">
        <f t="shared" si="87"/>
        <v>4837274.9457067484</v>
      </c>
      <c r="Y128" s="55">
        <v>0</v>
      </c>
      <c r="Z128" s="55">
        <v>5</v>
      </c>
      <c r="AA128" s="15"/>
      <c r="AB128" s="79"/>
    </row>
    <row r="129" spans="1:30" ht="15.75" thickBot="1" x14ac:dyDescent="0.3">
      <c r="A129" s="211"/>
      <c r="B129" s="199"/>
      <c r="C129" s="199"/>
      <c r="D129" s="13"/>
      <c r="E129" s="32"/>
      <c r="F129" s="32" t="s">
        <v>141</v>
      </c>
      <c r="G129" s="12">
        <v>9630</v>
      </c>
      <c r="H129" s="12"/>
      <c r="I129" s="12">
        <f t="shared" si="55"/>
        <v>24075000</v>
      </c>
      <c r="J129" s="13"/>
      <c r="K129" s="146">
        <v>3720.0000000000005</v>
      </c>
      <c r="L129" s="146"/>
      <c r="M129" s="146">
        <f t="shared" ref="M129" si="101">AVERAGE(L129,K129)*50</f>
        <v>186000.00000000003</v>
      </c>
      <c r="N129" s="64"/>
      <c r="O129" s="74" t="s">
        <v>167</v>
      </c>
      <c r="P129" s="12">
        <v>212111</v>
      </c>
      <c r="Q129" s="12">
        <v>205128</v>
      </c>
      <c r="R129" s="12">
        <v>13804</v>
      </c>
      <c r="S129" s="12">
        <v>503</v>
      </c>
      <c r="T129" s="13">
        <f t="shared" si="60"/>
        <v>3.6438713416401045</v>
      </c>
      <c r="U129" s="56">
        <v>17.063155688155675</v>
      </c>
      <c r="V129" s="173">
        <v>45.664015904572572</v>
      </c>
      <c r="W129" s="120">
        <f t="shared" si="86"/>
        <v>397271493.81691629</v>
      </c>
      <c r="X129" s="12">
        <f t="shared" si="87"/>
        <v>2607024.977488203</v>
      </c>
      <c r="Y129" s="56">
        <v>0</v>
      </c>
      <c r="Z129" s="56">
        <v>0</v>
      </c>
      <c r="AA129" s="42"/>
      <c r="AB129" s="84"/>
    </row>
    <row r="130" spans="1:30" s="86" customFormat="1" ht="15" customHeight="1" x14ac:dyDescent="0.25">
      <c r="A130" s="211">
        <v>1</v>
      </c>
      <c r="B130" s="187" t="s">
        <v>8</v>
      </c>
      <c r="C130" s="187"/>
      <c r="D130" s="87"/>
      <c r="E130" s="88"/>
      <c r="F130" s="88" t="s">
        <v>147</v>
      </c>
      <c r="G130" s="90">
        <v>902653.01230213</v>
      </c>
      <c r="H130" s="90">
        <v>1225998.5545963901</v>
      </c>
      <c r="I130" s="90">
        <f>AVERAGE(G130,H130)*50*50</f>
        <v>2660814458.6231499</v>
      </c>
      <c r="J130" s="87"/>
      <c r="K130" s="177" t="s">
        <v>185</v>
      </c>
      <c r="L130" s="178"/>
      <c r="M130" s="178"/>
      <c r="N130" s="179"/>
      <c r="O130" s="89"/>
      <c r="P130" s="90"/>
      <c r="Q130" s="90"/>
      <c r="R130" s="90"/>
      <c r="S130" s="90"/>
      <c r="T130" s="87"/>
      <c r="U130" s="174"/>
      <c r="V130" s="174"/>
      <c r="W130" s="90"/>
      <c r="X130" s="90"/>
      <c r="Y130" s="87"/>
      <c r="Z130" s="87"/>
      <c r="AA130" s="91"/>
      <c r="AB130" s="92"/>
      <c r="AD130" s="149"/>
    </row>
    <row r="131" spans="1:30" s="86" customFormat="1" ht="15" customHeight="1" x14ac:dyDescent="0.25">
      <c r="A131" s="211"/>
      <c r="B131" s="187"/>
      <c r="C131" s="187"/>
      <c r="D131" s="87"/>
      <c r="E131" s="88"/>
      <c r="F131" s="88" t="s">
        <v>146</v>
      </c>
      <c r="G131" s="90" t="s">
        <v>168</v>
      </c>
      <c r="H131" s="90"/>
      <c r="I131" s="90"/>
      <c r="J131" s="87"/>
      <c r="K131" s="180"/>
      <c r="L131" s="181"/>
      <c r="M131" s="181"/>
      <c r="N131" s="182"/>
      <c r="O131" s="89"/>
      <c r="P131" s="90"/>
      <c r="Q131" s="90"/>
      <c r="R131" s="90"/>
      <c r="S131" s="90"/>
      <c r="T131" s="87"/>
      <c r="U131" s="174"/>
      <c r="V131" s="174"/>
      <c r="W131" s="90"/>
      <c r="X131" s="90"/>
      <c r="Y131" s="87"/>
      <c r="Z131" s="87"/>
      <c r="AA131" s="91"/>
      <c r="AB131" s="92"/>
      <c r="AD131" s="149"/>
    </row>
    <row r="132" spans="1:30" s="86" customFormat="1" ht="15" customHeight="1" x14ac:dyDescent="0.25">
      <c r="A132" s="211">
        <v>2</v>
      </c>
      <c r="B132" s="187"/>
      <c r="C132" s="187"/>
      <c r="D132" s="87"/>
      <c r="E132" s="88"/>
      <c r="F132" s="88" t="s">
        <v>145</v>
      </c>
      <c r="G132" s="90">
        <v>866067.13127278001</v>
      </c>
      <c r="H132" s="90">
        <v>1094890.4117753899</v>
      </c>
      <c r="I132" s="90">
        <f t="shared" ref="I132:I135" si="102">AVERAGE(G132,H132)*50*50</f>
        <v>2451196928.8102126</v>
      </c>
      <c r="J132" s="87"/>
      <c r="K132" s="183">
        <v>1</v>
      </c>
      <c r="L132" s="184"/>
      <c r="M132" s="159">
        <f>AVERAGE(M116:M119,M124:M125)</f>
        <v>236637.5</v>
      </c>
      <c r="N132" s="160"/>
      <c r="O132" s="89"/>
      <c r="P132" s="90"/>
      <c r="Q132" s="90"/>
      <c r="R132" s="90"/>
      <c r="S132" s="90"/>
      <c r="T132" s="87"/>
      <c r="U132" s="174"/>
      <c r="V132" s="174"/>
      <c r="W132" s="90"/>
      <c r="X132" s="90"/>
      <c r="Y132" s="87"/>
      <c r="Z132" s="87"/>
      <c r="AA132" s="91"/>
      <c r="AB132" s="92"/>
      <c r="AD132" s="149"/>
    </row>
    <row r="133" spans="1:30" s="86" customFormat="1" x14ac:dyDescent="0.25">
      <c r="A133" s="211"/>
      <c r="B133" s="187"/>
      <c r="C133" s="187"/>
      <c r="D133" s="87"/>
      <c r="E133" s="88"/>
      <c r="F133" s="88" t="s">
        <v>144</v>
      </c>
      <c r="G133" s="90">
        <v>673293.80507601204</v>
      </c>
      <c r="H133" s="90">
        <v>605481.98208234797</v>
      </c>
      <c r="I133" s="90">
        <f t="shared" si="102"/>
        <v>1598469733.9479501</v>
      </c>
      <c r="J133" s="87"/>
      <c r="K133" s="183">
        <v>2</v>
      </c>
      <c r="L133" s="184"/>
      <c r="M133" s="159">
        <f>AVERAGE(M120:M123,M126:M127)</f>
        <v>179322.91666666666</v>
      </c>
      <c r="N133" s="160"/>
      <c r="O133" s="89"/>
      <c r="P133" s="90"/>
      <c r="Q133" s="90"/>
      <c r="R133" s="90"/>
      <c r="S133" s="90"/>
      <c r="T133" s="87"/>
      <c r="U133" s="174"/>
      <c r="V133" s="174"/>
      <c r="W133" s="90"/>
      <c r="X133" s="90"/>
      <c r="Y133" s="87"/>
      <c r="Z133" s="87"/>
      <c r="AA133" s="91"/>
      <c r="AB133" s="92"/>
      <c r="AD133" s="149"/>
    </row>
    <row r="134" spans="1:30" s="86" customFormat="1" ht="15.75" thickBot="1" x14ac:dyDescent="0.3">
      <c r="A134" s="211">
        <v>3</v>
      </c>
      <c r="B134" s="187"/>
      <c r="C134" s="187"/>
      <c r="D134" s="87"/>
      <c r="E134" s="88"/>
      <c r="F134" s="88" t="s">
        <v>143</v>
      </c>
      <c r="G134" s="90">
        <v>874971.02957611601</v>
      </c>
      <c r="H134" s="90">
        <v>1259237.92627998</v>
      </c>
      <c r="I134" s="90">
        <f t="shared" si="102"/>
        <v>2667761194.8201203</v>
      </c>
      <c r="J134" s="87"/>
      <c r="K134" s="185">
        <v>3</v>
      </c>
      <c r="L134" s="186"/>
      <c r="M134" s="161">
        <f>AVERAGE(M128:M129)</f>
        <v>220125</v>
      </c>
      <c r="N134" s="162"/>
      <c r="O134" s="89"/>
      <c r="P134" s="90"/>
      <c r="Q134" s="90"/>
      <c r="R134" s="90"/>
      <c r="S134" s="90"/>
      <c r="T134" s="87"/>
      <c r="U134" s="174"/>
      <c r="V134" s="174"/>
      <c r="W134" s="90"/>
      <c r="X134" s="90"/>
      <c r="Y134" s="87"/>
      <c r="Z134" s="87"/>
      <c r="AA134" s="91"/>
      <c r="AB134" s="92"/>
      <c r="AD134" s="149"/>
    </row>
    <row r="135" spans="1:30" s="86" customFormat="1" ht="15.75" thickBot="1" x14ac:dyDescent="0.3">
      <c r="A135" s="215"/>
      <c r="B135" s="188"/>
      <c r="C135" s="188"/>
      <c r="D135" s="93"/>
      <c r="E135" s="94"/>
      <c r="F135" s="94" t="s">
        <v>142</v>
      </c>
      <c r="G135" s="97">
        <v>1055770.66341571</v>
      </c>
      <c r="H135" s="97">
        <v>1427739.87695541</v>
      </c>
      <c r="I135" s="97">
        <f t="shared" si="102"/>
        <v>3104388175.4639001</v>
      </c>
      <c r="J135" s="93"/>
      <c r="K135" s="139"/>
      <c r="L135" s="139"/>
      <c r="M135" s="139"/>
      <c r="N135" s="95"/>
      <c r="O135" s="96"/>
      <c r="P135" s="97"/>
      <c r="Q135" s="97"/>
      <c r="R135" s="97"/>
      <c r="S135" s="97"/>
      <c r="T135" s="93"/>
      <c r="U135" s="175"/>
      <c r="V135" s="175"/>
      <c r="W135" s="97"/>
      <c r="X135" s="97"/>
      <c r="Y135" s="93"/>
      <c r="Z135" s="93"/>
      <c r="AA135" s="98"/>
      <c r="AB135" s="99"/>
      <c r="AD135" s="149"/>
    </row>
    <row r="136" spans="1:30" x14ac:dyDescent="0.25">
      <c r="A136" t="s">
        <v>183</v>
      </c>
      <c r="X136" s="65"/>
    </row>
    <row r="137" spans="1:30" x14ac:dyDescent="0.25">
      <c r="A137" s="150" t="s">
        <v>184</v>
      </c>
      <c r="X137" s="65"/>
    </row>
    <row r="138" spans="1:30" x14ac:dyDescent="0.25">
      <c r="A138" s="138" t="s">
        <v>176</v>
      </c>
      <c r="X138" s="65"/>
    </row>
    <row r="139" spans="1:30" x14ac:dyDescent="0.25">
      <c r="B139" s="121"/>
      <c r="X139" s="65"/>
    </row>
    <row r="140" spans="1:30" x14ac:dyDescent="0.25">
      <c r="B140" s="121"/>
      <c r="X140" s="65"/>
    </row>
    <row r="141" spans="1:30" x14ac:dyDescent="0.25">
      <c r="X141" s="65"/>
    </row>
    <row r="142" spans="1:30" x14ac:dyDescent="0.25">
      <c r="X142" s="65"/>
    </row>
    <row r="143" spans="1:30" x14ac:dyDescent="0.25">
      <c r="X143" s="65"/>
    </row>
    <row r="144" spans="1:30" x14ac:dyDescent="0.25">
      <c r="X144" s="65"/>
    </row>
    <row r="145" spans="24:24" x14ac:dyDescent="0.25">
      <c r="X145" s="65"/>
    </row>
    <row r="146" spans="24:24" x14ac:dyDescent="0.25">
      <c r="X146" s="65"/>
    </row>
    <row r="147" spans="24:24" x14ac:dyDescent="0.25">
      <c r="X147" s="65"/>
    </row>
    <row r="148" spans="24:24" x14ac:dyDescent="0.25">
      <c r="X148" s="65"/>
    </row>
    <row r="149" spans="24:24" x14ac:dyDescent="0.25">
      <c r="X149" s="65"/>
    </row>
    <row r="150" spans="24:24" x14ac:dyDescent="0.25">
      <c r="X150" s="65"/>
    </row>
    <row r="151" spans="24:24" x14ac:dyDescent="0.25">
      <c r="X151" s="65"/>
    </row>
    <row r="152" spans="24:24" x14ac:dyDescent="0.25">
      <c r="X152" s="65"/>
    </row>
    <row r="153" spans="24:24" x14ac:dyDescent="0.25">
      <c r="X153" s="65"/>
    </row>
    <row r="154" spans="24:24" x14ac:dyDescent="0.25">
      <c r="X154" s="65"/>
    </row>
    <row r="155" spans="24:24" x14ac:dyDescent="0.25">
      <c r="X155" s="65"/>
    </row>
    <row r="156" spans="24:24" x14ac:dyDescent="0.25">
      <c r="X156" s="65"/>
    </row>
    <row r="157" spans="24:24" x14ac:dyDescent="0.25">
      <c r="X157" s="65"/>
    </row>
    <row r="158" spans="24:24" x14ac:dyDescent="0.25">
      <c r="X158" s="65"/>
    </row>
    <row r="159" spans="24:24" x14ac:dyDescent="0.25">
      <c r="X159" s="65"/>
    </row>
    <row r="160" spans="24:24" x14ac:dyDescent="0.25">
      <c r="X160" s="65"/>
    </row>
    <row r="161" spans="24:24" x14ac:dyDescent="0.25">
      <c r="X161" s="65"/>
    </row>
    <row r="162" spans="24:24" x14ac:dyDescent="0.25">
      <c r="X162" s="65"/>
    </row>
    <row r="163" spans="24:24" x14ac:dyDescent="0.25">
      <c r="X163" s="65"/>
    </row>
    <row r="164" spans="24:24" x14ac:dyDescent="0.25">
      <c r="X164" s="65"/>
    </row>
    <row r="165" spans="24:24" x14ac:dyDescent="0.25">
      <c r="X165" s="65"/>
    </row>
    <row r="166" spans="24:24" x14ac:dyDescent="0.25">
      <c r="X166" s="65"/>
    </row>
    <row r="167" spans="24:24" x14ac:dyDescent="0.25">
      <c r="X167" s="65"/>
    </row>
    <row r="168" spans="24:24" x14ac:dyDescent="0.25">
      <c r="X168" s="65"/>
    </row>
    <row r="169" spans="24:24" x14ac:dyDescent="0.25">
      <c r="X169" s="65"/>
    </row>
    <row r="170" spans="24:24" x14ac:dyDescent="0.25">
      <c r="X170" s="65"/>
    </row>
    <row r="171" spans="24:24" x14ac:dyDescent="0.25">
      <c r="X171" s="65"/>
    </row>
    <row r="172" spans="24:24" x14ac:dyDescent="0.25">
      <c r="X172" s="65"/>
    </row>
    <row r="173" spans="24:24" x14ac:dyDescent="0.25">
      <c r="X173" s="65"/>
    </row>
    <row r="174" spans="24:24" x14ac:dyDescent="0.25">
      <c r="X174" s="65"/>
    </row>
    <row r="175" spans="24:24" x14ac:dyDescent="0.25">
      <c r="X175" s="65"/>
    </row>
    <row r="176" spans="24:24" x14ac:dyDescent="0.25">
      <c r="X176" s="65"/>
    </row>
    <row r="177" spans="24:24" x14ac:dyDescent="0.25">
      <c r="X177" s="65"/>
    </row>
    <row r="178" spans="24:24" x14ac:dyDescent="0.25">
      <c r="X178" s="65"/>
    </row>
    <row r="179" spans="24:24" x14ac:dyDescent="0.25">
      <c r="X179" s="65"/>
    </row>
    <row r="180" spans="24:24" x14ac:dyDescent="0.25">
      <c r="X180" s="65"/>
    </row>
    <row r="181" spans="24:24" x14ac:dyDescent="0.25">
      <c r="X181" s="65"/>
    </row>
    <row r="182" spans="24:24" x14ac:dyDescent="0.25">
      <c r="X182" s="65"/>
    </row>
    <row r="183" spans="24:24" x14ac:dyDescent="0.25">
      <c r="X183" s="65"/>
    </row>
    <row r="184" spans="24:24" x14ac:dyDescent="0.25">
      <c r="X184" s="65"/>
    </row>
    <row r="185" spans="24:24" x14ac:dyDescent="0.25">
      <c r="X185" s="65"/>
    </row>
    <row r="186" spans="24:24" x14ac:dyDescent="0.25">
      <c r="X186" s="65"/>
    </row>
    <row r="187" spans="24:24" x14ac:dyDescent="0.25">
      <c r="X187" s="65"/>
    </row>
    <row r="188" spans="24:24" x14ac:dyDescent="0.25">
      <c r="X188" s="65"/>
    </row>
    <row r="189" spans="24:24" x14ac:dyDescent="0.25">
      <c r="X189" s="65"/>
    </row>
    <row r="190" spans="24:24" x14ac:dyDescent="0.25">
      <c r="X190" s="65"/>
    </row>
    <row r="191" spans="24:24" x14ac:dyDescent="0.25">
      <c r="X191" s="65"/>
    </row>
    <row r="192" spans="24:24" x14ac:dyDescent="0.25">
      <c r="X192" s="65"/>
    </row>
    <row r="193" spans="24:24" x14ac:dyDescent="0.25">
      <c r="X193" s="65"/>
    </row>
    <row r="194" spans="24:24" x14ac:dyDescent="0.25">
      <c r="X194" s="65"/>
    </row>
    <row r="195" spans="24:24" x14ac:dyDescent="0.25">
      <c r="X195" s="65"/>
    </row>
    <row r="196" spans="24:24" x14ac:dyDescent="0.25">
      <c r="X196" s="65"/>
    </row>
    <row r="197" spans="24:24" x14ac:dyDescent="0.25">
      <c r="X197" s="65"/>
    </row>
    <row r="198" spans="24:24" x14ac:dyDescent="0.25">
      <c r="X198" s="65"/>
    </row>
    <row r="199" spans="24:24" x14ac:dyDescent="0.25">
      <c r="X199" s="65"/>
    </row>
    <row r="200" spans="24:24" x14ac:dyDescent="0.25">
      <c r="X200" s="65"/>
    </row>
    <row r="201" spans="24:24" x14ac:dyDescent="0.25">
      <c r="X201" s="65"/>
    </row>
    <row r="202" spans="24:24" x14ac:dyDescent="0.25">
      <c r="X202" s="65"/>
    </row>
    <row r="203" spans="24:24" x14ac:dyDescent="0.25">
      <c r="X203" s="65"/>
    </row>
    <row r="204" spans="24:24" x14ac:dyDescent="0.25">
      <c r="X204" s="65"/>
    </row>
    <row r="205" spans="24:24" x14ac:dyDescent="0.25">
      <c r="X205" s="65"/>
    </row>
    <row r="206" spans="24:24" x14ac:dyDescent="0.25">
      <c r="X206" s="65"/>
    </row>
    <row r="207" spans="24:24" x14ac:dyDescent="0.25">
      <c r="X207" s="65"/>
    </row>
    <row r="208" spans="24:24" x14ac:dyDescent="0.25">
      <c r="X208" s="65"/>
    </row>
    <row r="209" spans="24:24" x14ac:dyDescent="0.25">
      <c r="X209" s="65"/>
    </row>
    <row r="210" spans="24:24" x14ac:dyDescent="0.25">
      <c r="X210" s="65"/>
    </row>
    <row r="211" spans="24:24" x14ac:dyDescent="0.25">
      <c r="X211" s="65"/>
    </row>
    <row r="212" spans="24:24" x14ac:dyDescent="0.25">
      <c r="X212" s="65"/>
    </row>
    <row r="213" spans="24:24" x14ac:dyDescent="0.25">
      <c r="X213" s="65"/>
    </row>
    <row r="214" spans="24:24" x14ac:dyDescent="0.25">
      <c r="X214" s="65"/>
    </row>
    <row r="215" spans="24:24" x14ac:dyDescent="0.25">
      <c r="X215" s="65"/>
    </row>
    <row r="216" spans="24:24" x14ac:dyDescent="0.25">
      <c r="X216" s="65"/>
    </row>
    <row r="217" spans="24:24" x14ac:dyDescent="0.25">
      <c r="X217" s="65"/>
    </row>
    <row r="218" spans="24:24" x14ac:dyDescent="0.25">
      <c r="X218" s="65"/>
    </row>
    <row r="219" spans="24:24" x14ac:dyDescent="0.25">
      <c r="X219" s="65"/>
    </row>
    <row r="220" spans="24:24" x14ac:dyDescent="0.25">
      <c r="X220" s="65"/>
    </row>
    <row r="221" spans="24:24" x14ac:dyDescent="0.25">
      <c r="X221" s="65"/>
    </row>
    <row r="222" spans="24:24" x14ac:dyDescent="0.25">
      <c r="X222" s="65"/>
    </row>
    <row r="223" spans="24:24" x14ac:dyDescent="0.25">
      <c r="X223" s="65"/>
    </row>
    <row r="224" spans="24:24" x14ac:dyDescent="0.25">
      <c r="X224" s="65"/>
    </row>
    <row r="225" spans="24:24" x14ac:dyDescent="0.25">
      <c r="X225" s="65"/>
    </row>
    <row r="226" spans="24:24" x14ac:dyDescent="0.25">
      <c r="X226" s="65"/>
    </row>
    <row r="227" spans="24:24" x14ac:dyDescent="0.25">
      <c r="X227" s="65"/>
    </row>
    <row r="228" spans="24:24" x14ac:dyDescent="0.25">
      <c r="X228" s="65"/>
    </row>
    <row r="229" spans="24:24" x14ac:dyDescent="0.25">
      <c r="X229" s="65"/>
    </row>
    <row r="230" spans="24:24" x14ac:dyDescent="0.25">
      <c r="X230" s="65"/>
    </row>
    <row r="231" spans="24:24" x14ac:dyDescent="0.25">
      <c r="X231" s="65"/>
    </row>
    <row r="232" spans="24:24" x14ac:dyDescent="0.25">
      <c r="X232" s="65"/>
    </row>
    <row r="233" spans="24:24" x14ac:dyDescent="0.25">
      <c r="X233" s="65"/>
    </row>
    <row r="234" spans="24:24" x14ac:dyDescent="0.25">
      <c r="X234" s="65"/>
    </row>
    <row r="235" spans="24:24" x14ac:dyDescent="0.25">
      <c r="X235" s="65"/>
    </row>
    <row r="236" spans="24:24" x14ac:dyDescent="0.25">
      <c r="X236" s="65"/>
    </row>
    <row r="237" spans="24:24" x14ac:dyDescent="0.25">
      <c r="X237" s="65"/>
    </row>
    <row r="238" spans="24:24" x14ac:dyDescent="0.25">
      <c r="X238" s="65"/>
    </row>
    <row r="239" spans="24:24" x14ac:dyDescent="0.25">
      <c r="X239" s="65"/>
    </row>
    <row r="240" spans="24:24" x14ac:dyDescent="0.25">
      <c r="X240" s="65"/>
    </row>
    <row r="241" spans="24:24" x14ac:dyDescent="0.25">
      <c r="X241" s="65"/>
    </row>
    <row r="242" spans="24:24" x14ac:dyDescent="0.25">
      <c r="X242" s="65"/>
    </row>
    <row r="243" spans="24:24" x14ac:dyDescent="0.25">
      <c r="X243" s="65"/>
    </row>
    <row r="244" spans="24:24" x14ac:dyDescent="0.25">
      <c r="X244" s="65"/>
    </row>
    <row r="245" spans="24:24" x14ac:dyDescent="0.25">
      <c r="X245" s="65"/>
    </row>
    <row r="246" spans="24:24" x14ac:dyDescent="0.25">
      <c r="X246" s="65"/>
    </row>
    <row r="247" spans="24:24" x14ac:dyDescent="0.25">
      <c r="X247" s="65"/>
    </row>
    <row r="248" spans="24:24" x14ac:dyDescent="0.25">
      <c r="X248" s="65"/>
    </row>
    <row r="249" spans="24:24" x14ac:dyDescent="0.25">
      <c r="X249" s="65"/>
    </row>
    <row r="250" spans="24:24" x14ac:dyDescent="0.25">
      <c r="X250" s="65"/>
    </row>
    <row r="251" spans="24:24" x14ac:dyDescent="0.25">
      <c r="X251" s="65"/>
    </row>
    <row r="252" spans="24:24" x14ac:dyDescent="0.25">
      <c r="X252" s="65"/>
    </row>
    <row r="253" spans="24:24" x14ac:dyDescent="0.25">
      <c r="X253" s="65"/>
    </row>
    <row r="254" spans="24:24" x14ac:dyDescent="0.25">
      <c r="X254" s="65"/>
    </row>
    <row r="255" spans="24:24" x14ac:dyDescent="0.25">
      <c r="X255" s="65"/>
    </row>
    <row r="256" spans="24:24" x14ac:dyDescent="0.25">
      <c r="X256" s="65"/>
    </row>
    <row r="257" spans="24:24" x14ac:dyDescent="0.25">
      <c r="X257" s="65"/>
    </row>
    <row r="258" spans="24:24" x14ac:dyDescent="0.25">
      <c r="X258" s="65"/>
    </row>
    <row r="259" spans="24:24" x14ac:dyDescent="0.25">
      <c r="X259" s="65"/>
    </row>
    <row r="260" spans="24:24" x14ac:dyDescent="0.25">
      <c r="X260" s="65"/>
    </row>
    <row r="261" spans="24:24" x14ac:dyDescent="0.25">
      <c r="X261" s="65"/>
    </row>
    <row r="262" spans="24:24" x14ac:dyDescent="0.25">
      <c r="X262" s="65"/>
    </row>
    <row r="263" spans="24:24" x14ac:dyDescent="0.25">
      <c r="X263" s="65"/>
    </row>
    <row r="264" spans="24:24" x14ac:dyDescent="0.25">
      <c r="X264" s="65"/>
    </row>
    <row r="265" spans="24:24" x14ac:dyDescent="0.25">
      <c r="X265" s="65"/>
    </row>
    <row r="266" spans="24:24" x14ac:dyDescent="0.25">
      <c r="X266" s="65"/>
    </row>
    <row r="267" spans="24:24" x14ac:dyDescent="0.25">
      <c r="X267" s="65"/>
    </row>
    <row r="268" spans="24:24" x14ac:dyDescent="0.25">
      <c r="X268" s="65"/>
    </row>
    <row r="269" spans="24:24" x14ac:dyDescent="0.25">
      <c r="X269" s="65"/>
    </row>
    <row r="270" spans="24:24" x14ac:dyDescent="0.25">
      <c r="X270" s="65"/>
    </row>
    <row r="271" spans="24:24" x14ac:dyDescent="0.25">
      <c r="X271" s="65"/>
    </row>
    <row r="272" spans="24:24" x14ac:dyDescent="0.25">
      <c r="X272" s="65"/>
    </row>
    <row r="273" spans="24:24" x14ac:dyDescent="0.25">
      <c r="X273" s="65"/>
    </row>
    <row r="274" spans="24:24" x14ac:dyDescent="0.25">
      <c r="X274" s="65"/>
    </row>
    <row r="275" spans="24:24" x14ac:dyDescent="0.25">
      <c r="X275" s="65"/>
    </row>
    <row r="276" spans="24:24" x14ac:dyDescent="0.25">
      <c r="X276" s="65"/>
    </row>
    <row r="277" spans="24:24" x14ac:dyDescent="0.25">
      <c r="X277" s="65"/>
    </row>
    <row r="278" spans="24:24" x14ac:dyDescent="0.25">
      <c r="X278" s="65"/>
    </row>
    <row r="279" spans="24:24" x14ac:dyDescent="0.25">
      <c r="X279" s="65"/>
    </row>
    <row r="280" spans="24:24" x14ac:dyDescent="0.25">
      <c r="X280" s="65"/>
    </row>
    <row r="281" spans="24:24" x14ac:dyDescent="0.25">
      <c r="X281" s="65"/>
    </row>
    <row r="282" spans="24:24" x14ac:dyDescent="0.25">
      <c r="X282" s="65"/>
    </row>
    <row r="283" spans="24:24" x14ac:dyDescent="0.25">
      <c r="X283" s="65"/>
    </row>
    <row r="284" spans="24:24" x14ac:dyDescent="0.25">
      <c r="X284" s="65"/>
    </row>
    <row r="285" spans="24:24" x14ac:dyDescent="0.25">
      <c r="X285" s="65"/>
    </row>
    <row r="286" spans="24:24" x14ac:dyDescent="0.25">
      <c r="X286" s="65"/>
    </row>
    <row r="287" spans="24:24" x14ac:dyDescent="0.25">
      <c r="X287" s="65"/>
    </row>
    <row r="288" spans="24:24" x14ac:dyDescent="0.25">
      <c r="X288" s="65"/>
    </row>
    <row r="289" spans="24:24" x14ac:dyDescent="0.25">
      <c r="X289" s="65"/>
    </row>
    <row r="290" spans="24:24" x14ac:dyDescent="0.25">
      <c r="X290" s="65"/>
    </row>
    <row r="291" spans="24:24" x14ac:dyDescent="0.25">
      <c r="X291" s="65"/>
    </row>
    <row r="292" spans="24:24" x14ac:dyDescent="0.25">
      <c r="X292" s="65"/>
    </row>
    <row r="293" spans="24:24" x14ac:dyDescent="0.25">
      <c r="X293" s="65"/>
    </row>
    <row r="294" spans="24:24" x14ac:dyDescent="0.25">
      <c r="X294" s="65"/>
    </row>
    <row r="295" spans="24:24" x14ac:dyDescent="0.25">
      <c r="X295" s="65"/>
    </row>
    <row r="296" spans="24:24" x14ac:dyDescent="0.25">
      <c r="X296" s="65"/>
    </row>
    <row r="297" spans="24:24" x14ac:dyDescent="0.25">
      <c r="X297" s="65"/>
    </row>
    <row r="298" spans="24:24" x14ac:dyDescent="0.25">
      <c r="X298" s="65"/>
    </row>
    <row r="299" spans="24:24" x14ac:dyDescent="0.25">
      <c r="X299" s="65"/>
    </row>
    <row r="300" spans="24:24" x14ac:dyDescent="0.25">
      <c r="X300" s="65"/>
    </row>
    <row r="301" spans="24:24" x14ac:dyDescent="0.25">
      <c r="X301" s="65"/>
    </row>
    <row r="302" spans="24:24" x14ac:dyDescent="0.25">
      <c r="X302" s="65"/>
    </row>
    <row r="303" spans="24:24" x14ac:dyDescent="0.25">
      <c r="X303" s="65"/>
    </row>
    <row r="304" spans="24:24" x14ac:dyDescent="0.25">
      <c r="X304" s="65"/>
    </row>
    <row r="305" spans="24:24" x14ac:dyDescent="0.25">
      <c r="X305" s="65"/>
    </row>
    <row r="306" spans="24:24" x14ac:dyDescent="0.25">
      <c r="X306" s="65"/>
    </row>
    <row r="307" spans="24:24" x14ac:dyDescent="0.25">
      <c r="X307" s="65"/>
    </row>
    <row r="308" spans="24:24" x14ac:dyDescent="0.25">
      <c r="X308" s="65"/>
    </row>
    <row r="309" spans="24:24" x14ac:dyDescent="0.25">
      <c r="X309" s="65"/>
    </row>
    <row r="310" spans="24:24" x14ac:dyDescent="0.25">
      <c r="X310" s="65"/>
    </row>
    <row r="311" spans="24:24" x14ac:dyDescent="0.25">
      <c r="X311" s="65"/>
    </row>
    <row r="312" spans="24:24" x14ac:dyDescent="0.25">
      <c r="X312" s="65"/>
    </row>
    <row r="313" spans="24:24" x14ac:dyDescent="0.25">
      <c r="X313" s="65"/>
    </row>
    <row r="314" spans="24:24" x14ac:dyDescent="0.25">
      <c r="X314" s="65"/>
    </row>
    <row r="315" spans="24:24" x14ac:dyDescent="0.25">
      <c r="X315" s="65"/>
    </row>
    <row r="316" spans="24:24" x14ac:dyDescent="0.25">
      <c r="X316" s="65"/>
    </row>
    <row r="317" spans="24:24" x14ac:dyDescent="0.25">
      <c r="X317" s="65"/>
    </row>
    <row r="318" spans="24:24" x14ac:dyDescent="0.25">
      <c r="X318" s="65"/>
    </row>
    <row r="319" spans="24:24" x14ac:dyDescent="0.25">
      <c r="X319" s="65"/>
    </row>
    <row r="320" spans="24:24" x14ac:dyDescent="0.25">
      <c r="X320" s="65"/>
    </row>
    <row r="321" spans="24:24" x14ac:dyDescent="0.25">
      <c r="X321" s="65"/>
    </row>
    <row r="322" spans="24:24" x14ac:dyDescent="0.25">
      <c r="X322" s="65"/>
    </row>
    <row r="323" spans="24:24" x14ac:dyDescent="0.25">
      <c r="X323" s="65"/>
    </row>
    <row r="324" spans="24:24" x14ac:dyDescent="0.25">
      <c r="X324" s="65"/>
    </row>
    <row r="325" spans="24:24" x14ac:dyDescent="0.25">
      <c r="X325" s="65"/>
    </row>
    <row r="326" spans="24:24" x14ac:dyDescent="0.25">
      <c r="X326" s="65"/>
    </row>
    <row r="327" spans="24:24" x14ac:dyDescent="0.25">
      <c r="X327" s="65"/>
    </row>
    <row r="328" spans="24:24" x14ac:dyDescent="0.25">
      <c r="X328" s="65"/>
    </row>
    <row r="329" spans="24:24" x14ac:dyDescent="0.25">
      <c r="X329" s="65"/>
    </row>
    <row r="330" spans="24:24" x14ac:dyDescent="0.25">
      <c r="X330" s="65"/>
    </row>
    <row r="331" spans="24:24" x14ac:dyDescent="0.25">
      <c r="X331" s="65"/>
    </row>
    <row r="332" spans="24:24" x14ac:dyDescent="0.25">
      <c r="X332" s="65"/>
    </row>
    <row r="333" spans="24:24" x14ac:dyDescent="0.25">
      <c r="X333" s="65"/>
    </row>
    <row r="334" spans="24:24" x14ac:dyDescent="0.25">
      <c r="X334" s="65"/>
    </row>
    <row r="335" spans="24:24" x14ac:dyDescent="0.25">
      <c r="X335" s="65"/>
    </row>
    <row r="336" spans="24:24" x14ac:dyDescent="0.25">
      <c r="X336" s="65"/>
    </row>
    <row r="337" spans="24:24" x14ac:dyDescent="0.25">
      <c r="X337" s="65"/>
    </row>
    <row r="338" spans="24:24" x14ac:dyDescent="0.25">
      <c r="X338" s="65"/>
    </row>
    <row r="339" spans="24:24" x14ac:dyDescent="0.25">
      <c r="X339" s="65"/>
    </row>
    <row r="340" spans="24:24" x14ac:dyDescent="0.25">
      <c r="X340" s="65"/>
    </row>
    <row r="341" spans="24:24" x14ac:dyDescent="0.25">
      <c r="X341" s="65"/>
    </row>
    <row r="342" spans="24:24" x14ac:dyDescent="0.25">
      <c r="X342" s="65"/>
    </row>
    <row r="343" spans="24:24" x14ac:dyDescent="0.25">
      <c r="X343" s="65"/>
    </row>
    <row r="344" spans="24:24" x14ac:dyDescent="0.25">
      <c r="X344" s="65"/>
    </row>
    <row r="345" spans="24:24" x14ac:dyDescent="0.25">
      <c r="X345" s="65"/>
    </row>
    <row r="346" spans="24:24" x14ac:dyDescent="0.25">
      <c r="X346" s="65"/>
    </row>
    <row r="347" spans="24:24" x14ac:dyDescent="0.25">
      <c r="X347" s="65"/>
    </row>
    <row r="348" spans="24:24" x14ac:dyDescent="0.25">
      <c r="X348" s="65"/>
    </row>
    <row r="349" spans="24:24" x14ac:dyDescent="0.25">
      <c r="X349" s="65"/>
    </row>
    <row r="350" spans="24:24" x14ac:dyDescent="0.25">
      <c r="X350" s="65"/>
    </row>
    <row r="351" spans="24:24" x14ac:dyDescent="0.25">
      <c r="X351" s="65"/>
    </row>
    <row r="352" spans="24:24" x14ac:dyDescent="0.25">
      <c r="X352" s="65"/>
    </row>
    <row r="353" spans="24:24" x14ac:dyDescent="0.25">
      <c r="X353" s="65"/>
    </row>
    <row r="354" spans="24:24" x14ac:dyDescent="0.25">
      <c r="X354" s="65"/>
    </row>
    <row r="355" spans="24:24" x14ac:dyDescent="0.25">
      <c r="X355" s="65"/>
    </row>
    <row r="356" spans="24:24" x14ac:dyDescent="0.25">
      <c r="X356" s="65"/>
    </row>
    <row r="357" spans="24:24" x14ac:dyDescent="0.25">
      <c r="X357" s="65"/>
    </row>
    <row r="358" spans="24:24" x14ac:dyDescent="0.25">
      <c r="X358" s="65"/>
    </row>
    <row r="359" spans="24:24" x14ac:dyDescent="0.25">
      <c r="X359" s="65"/>
    </row>
    <row r="360" spans="24:24" x14ac:dyDescent="0.25">
      <c r="X360" s="65"/>
    </row>
    <row r="361" spans="24:24" x14ac:dyDescent="0.25">
      <c r="X361" s="65"/>
    </row>
    <row r="362" spans="24:24" x14ac:dyDescent="0.25">
      <c r="X362" s="65"/>
    </row>
    <row r="363" spans="24:24" x14ac:dyDescent="0.25">
      <c r="X363" s="65"/>
    </row>
    <row r="364" spans="24:24" x14ac:dyDescent="0.25">
      <c r="X364" s="65"/>
    </row>
    <row r="365" spans="24:24" x14ac:dyDescent="0.25">
      <c r="X365" s="65"/>
    </row>
    <row r="366" spans="24:24" x14ac:dyDescent="0.25">
      <c r="X366" s="65"/>
    </row>
    <row r="367" spans="24:24" x14ac:dyDescent="0.25">
      <c r="X367" s="65"/>
    </row>
    <row r="368" spans="24:24" x14ac:dyDescent="0.25">
      <c r="X368" s="65"/>
    </row>
    <row r="369" spans="24:24" x14ac:dyDescent="0.25">
      <c r="X369" s="65"/>
    </row>
    <row r="370" spans="24:24" x14ac:dyDescent="0.25">
      <c r="X370" s="65"/>
    </row>
    <row r="371" spans="24:24" x14ac:dyDescent="0.25">
      <c r="X371" s="65"/>
    </row>
    <row r="372" spans="24:24" x14ac:dyDescent="0.25">
      <c r="X372" s="65"/>
    </row>
    <row r="373" spans="24:24" x14ac:dyDescent="0.25">
      <c r="X373" s="65"/>
    </row>
    <row r="374" spans="24:24" x14ac:dyDescent="0.25">
      <c r="X374" s="65"/>
    </row>
    <row r="375" spans="24:24" x14ac:dyDescent="0.25">
      <c r="X375" s="65"/>
    </row>
    <row r="376" spans="24:24" x14ac:dyDescent="0.25">
      <c r="X376" s="65"/>
    </row>
    <row r="377" spans="24:24" x14ac:dyDescent="0.25">
      <c r="X377" s="65"/>
    </row>
    <row r="378" spans="24:24" x14ac:dyDescent="0.25">
      <c r="X378" s="65"/>
    </row>
    <row r="379" spans="24:24" x14ac:dyDescent="0.25">
      <c r="X379" s="65"/>
    </row>
    <row r="380" spans="24:24" x14ac:dyDescent="0.25">
      <c r="X380" s="65"/>
    </row>
    <row r="381" spans="24:24" x14ac:dyDescent="0.25">
      <c r="X381" s="65"/>
    </row>
    <row r="382" spans="24:24" x14ac:dyDescent="0.25">
      <c r="X382" s="65"/>
    </row>
    <row r="383" spans="24:24" x14ac:dyDescent="0.25">
      <c r="X383" s="65"/>
    </row>
    <row r="384" spans="24:24" x14ac:dyDescent="0.25">
      <c r="X384" s="65"/>
    </row>
    <row r="385" spans="24:24" x14ac:dyDescent="0.25">
      <c r="X385" s="65"/>
    </row>
    <row r="386" spans="24:24" x14ac:dyDescent="0.25">
      <c r="X386" s="65"/>
    </row>
    <row r="387" spans="24:24" x14ac:dyDescent="0.25">
      <c r="X387" s="65"/>
    </row>
    <row r="388" spans="24:24" x14ac:dyDescent="0.25">
      <c r="X388" s="65"/>
    </row>
    <row r="389" spans="24:24" x14ac:dyDescent="0.25">
      <c r="X389" s="65"/>
    </row>
    <row r="390" spans="24:24" x14ac:dyDescent="0.25">
      <c r="X390" s="65"/>
    </row>
    <row r="391" spans="24:24" x14ac:dyDescent="0.25">
      <c r="X391" s="65"/>
    </row>
    <row r="392" spans="24:24" x14ac:dyDescent="0.25">
      <c r="X392" s="65"/>
    </row>
    <row r="393" spans="24:24" x14ac:dyDescent="0.25">
      <c r="X393" s="65"/>
    </row>
    <row r="394" spans="24:24" x14ac:dyDescent="0.25">
      <c r="X394" s="65"/>
    </row>
    <row r="395" spans="24:24" x14ac:dyDescent="0.25">
      <c r="X395" s="65"/>
    </row>
    <row r="396" spans="24:24" x14ac:dyDescent="0.25">
      <c r="X396" s="65"/>
    </row>
    <row r="397" spans="24:24" x14ac:dyDescent="0.25">
      <c r="X397" s="65"/>
    </row>
    <row r="398" spans="24:24" x14ac:dyDescent="0.25">
      <c r="X398" s="65"/>
    </row>
    <row r="399" spans="24:24" x14ac:dyDescent="0.25">
      <c r="X399" s="65"/>
    </row>
    <row r="400" spans="24:24" x14ac:dyDescent="0.25">
      <c r="X400" s="65"/>
    </row>
    <row r="401" spans="24:24" x14ac:dyDescent="0.25">
      <c r="X401" s="65"/>
    </row>
    <row r="402" spans="24:24" x14ac:dyDescent="0.25">
      <c r="X402" s="65"/>
    </row>
    <row r="403" spans="24:24" x14ac:dyDescent="0.25">
      <c r="X403" s="65"/>
    </row>
    <row r="404" spans="24:24" x14ac:dyDescent="0.25">
      <c r="X404" s="65"/>
    </row>
    <row r="405" spans="24:24" x14ac:dyDescent="0.25">
      <c r="X405" s="65"/>
    </row>
    <row r="406" spans="24:24" x14ac:dyDescent="0.25">
      <c r="X406" s="65"/>
    </row>
    <row r="407" spans="24:24" x14ac:dyDescent="0.25">
      <c r="X407" s="65"/>
    </row>
    <row r="408" spans="24:24" x14ac:dyDescent="0.25">
      <c r="X408" s="65"/>
    </row>
    <row r="409" spans="24:24" x14ac:dyDescent="0.25">
      <c r="X409" s="65"/>
    </row>
    <row r="410" spans="24:24" x14ac:dyDescent="0.25">
      <c r="X410" s="65"/>
    </row>
    <row r="411" spans="24:24" x14ac:dyDescent="0.25">
      <c r="X411" s="65"/>
    </row>
    <row r="412" spans="24:24" x14ac:dyDescent="0.25">
      <c r="X412" s="65"/>
    </row>
    <row r="413" spans="24:24" x14ac:dyDescent="0.25">
      <c r="X413" s="65"/>
    </row>
    <row r="414" spans="24:24" x14ac:dyDescent="0.25">
      <c r="X414" s="65"/>
    </row>
    <row r="415" spans="24:24" x14ac:dyDescent="0.25">
      <c r="X415" s="65"/>
    </row>
    <row r="416" spans="24:24" x14ac:dyDescent="0.25">
      <c r="X416" s="65"/>
    </row>
    <row r="417" spans="24:24" x14ac:dyDescent="0.25">
      <c r="X417" s="65"/>
    </row>
    <row r="418" spans="24:24" x14ac:dyDescent="0.25">
      <c r="X418" s="65"/>
    </row>
    <row r="419" spans="24:24" x14ac:dyDescent="0.25">
      <c r="X419" s="65"/>
    </row>
    <row r="420" spans="24:24" x14ac:dyDescent="0.25">
      <c r="X420" s="65"/>
    </row>
    <row r="421" spans="24:24" x14ac:dyDescent="0.25">
      <c r="X421" s="65"/>
    </row>
    <row r="422" spans="24:24" x14ac:dyDescent="0.25">
      <c r="X422" s="65"/>
    </row>
    <row r="423" spans="24:24" x14ac:dyDescent="0.25">
      <c r="X423" s="65"/>
    </row>
    <row r="424" spans="24:24" x14ac:dyDescent="0.25">
      <c r="X424" s="65"/>
    </row>
    <row r="425" spans="24:24" x14ac:dyDescent="0.25">
      <c r="X425" s="65"/>
    </row>
    <row r="426" spans="24:24" x14ac:dyDescent="0.25">
      <c r="X426" s="65"/>
    </row>
    <row r="427" spans="24:24" x14ac:dyDescent="0.25">
      <c r="X427" s="65"/>
    </row>
    <row r="428" spans="24:24" x14ac:dyDescent="0.25">
      <c r="X428" s="65"/>
    </row>
    <row r="429" spans="24:24" x14ac:dyDescent="0.25">
      <c r="X429" s="65"/>
    </row>
    <row r="430" spans="24:24" x14ac:dyDescent="0.25">
      <c r="X430" s="65"/>
    </row>
    <row r="431" spans="24:24" x14ac:dyDescent="0.25">
      <c r="X431" s="65"/>
    </row>
    <row r="432" spans="24:24" x14ac:dyDescent="0.25">
      <c r="X432" s="65"/>
    </row>
    <row r="433" spans="24:24" x14ac:dyDescent="0.25">
      <c r="X433" s="65"/>
    </row>
    <row r="434" spans="24:24" x14ac:dyDescent="0.25">
      <c r="X434" s="65"/>
    </row>
    <row r="435" spans="24:24" x14ac:dyDescent="0.25">
      <c r="X435" s="65"/>
    </row>
    <row r="436" spans="24:24" x14ac:dyDescent="0.25">
      <c r="X436" s="65"/>
    </row>
    <row r="437" spans="24:24" x14ac:dyDescent="0.25">
      <c r="X437" s="65"/>
    </row>
    <row r="438" spans="24:24" x14ac:dyDescent="0.25">
      <c r="X438" s="65"/>
    </row>
    <row r="439" spans="24:24" x14ac:dyDescent="0.25">
      <c r="X439" s="65"/>
    </row>
    <row r="440" spans="24:24" x14ac:dyDescent="0.25">
      <c r="X440" s="65"/>
    </row>
    <row r="441" spans="24:24" x14ac:dyDescent="0.25">
      <c r="X441" s="65"/>
    </row>
    <row r="442" spans="24:24" x14ac:dyDescent="0.25">
      <c r="X442" s="65"/>
    </row>
    <row r="443" spans="24:24" x14ac:dyDescent="0.25">
      <c r="X443" s="65"/>
    </row>
    <row r="444" spans="24:24" x14ac:dyDescent="0.25">
      <c r="X444" s="65"/>
    </row>
    <row r="445" spans="24:24" x14ac:dyDescent="0.25">
      <c r="X445" s="65"/>
    </row>
    <row r="446" spans="24:24" x14ac:dyDescent="0.25">
      <c r="X446" s="65"/>
    </row>
    <row r="447" spans="24:24" x14ac:dyDescent="0.25">
      <c r="X447" s="65"/>
    </row>
    <row r="448" spans="24:24" x14ac:dyDescent="0.25">
      <c r="X448" s="65"/>
    </row>
    <row r="449" spans="24:24" x14ac:dyDescent="0.25">
      <c r="X449" s="65"/>
    </row>
    <row r="450" spans="24:24" x14ac:dyDescent="0.25">
      <c r="X450" s="65"/>
    </row>
    <row r="451" spans="24:24" x14ac:dyDescent="0.25">
      <c r="X451" s="65"/>
    </row>
    <row r="452" spans="24:24" x14ac:dyDescent="0.25">
      <c r="X452" s="65"/>
    </row>
    <row r="453" spans="24:24" x14ac:dyDescent="0.25">
      <c r="X453" s="65"/>
    </row>
    <row r="454" spans="24:24" x14ac:dyDescent="0.25">
      <c r="X454" s="65"/>
    </row>
    <row r="455" spans="24:24" x14ac:dyDescent="0.25">
      <c r="X455" s="65"/>
    </row>
    <row r="456" spans="24:24" x14ac:dyDescent="0.25">
      <c r="X456" s="65"/>
    </row>
    <row r="457" spans="24:24" x14ac:dyDescent="0.25">
      <c r="X457" s="65"/>
    </row>
    <row r="458" spans="24:24" x14ac:dyDescent="0.25">
      <c r="X458" s="65"/>
    </row>
    <row r="459" spans="24:24" x14ac:dyDescent="0.25">
      <c r="X459" s="65"/>
    </row>
    <row r="460" spans="24:24" x14ac:dyDescent="0.25">
      <c r="X460" s="65"/>
    </row>
    <row r="461" spans="24:24" x14ac:dyDescent="0.25">
      <c r="X461" s="65"/>
    </row>
    <row r="462" spans="24:24" x14ac:dyDescent="0.25">
      <c r="X462" s="65"/>
    </row>
    <row r="463" spans="24:24" x14ac:dyDescent="0.25">
      <c r="X463" s="65"/>
    </row>
    <row r="464" spans="24:24" x14ac:dyDescent="0.25">
      <c r="X464" s="65"/>
    </row>
    <row r="465" spans="24:24" x14ac:dyDescent="0.25">
      <c r="X465" s="65"/>
    </row>
    <row r="466" spans="24:24" x14ac:dyDescent="0.25">
      <c r="X466" s="65"/>
    </row>
    <row r="467" spans="24:24" x14ac:dyDescent="0.25">
      <c r="X467" s="65"/>
    </row>
    <row r="468" spans="24:24" x14ac:dyDescent="0.25">
      <c r="X468" s="65"/>
    </row>
    <row r="469" spans="24:24" x14ac:dyDescent="0.25">
      <c r="X469" s="65"/>
    </row>
    <row r="470" spans="24:24" x14ac:dyDescent="0.25">
      <c r="X470" s="65"/>
    </row>
    <row r="471" spans="24:24" x14ac:dyDescent="0.25">
      <c r="X471" s="65"/>
    </row>
    <row r="472" spans="24:24" x14ac:dyDescent="0.25">
      <c r="X472" s="65"/>
    </row>
    <row r="473" spans="24:24" x14ac:dyDescent="0.25">
      <c r="X473" s="65"/>
    </row>
    <row r="474" spans="24:24" x14ac:dyDescent="0.25">
      <c r="X474" s="65"/>
    </row>
    <row r="475" spans="24:24" x14ac:dyDescent="0.25">
      <c r="X475" s="65"/>
    </row>
    <row r="476" spans="24:24" x14ac:dyDescent="0.25">
      <c r="X476" s="65"/>
    </row>
    <row r="477" spans="24:24" x14ac:dyDescent="0.25">
      <c r="X477" s="65"/>
    </row>
    <row r="478" spans="24:24" x14ac:dyDescent="0.25">
      <c r="X478" s="65"/>
    </row>
    <row r="479" spans="24:24" x14ac:dyDescent="0.25">
      <c r="X479" s="65"/>
    </row>
    <row r="480" spans="24:24" x14ac:dyDescent="0.25">
      <c r="X480" s="65"/>
    </row>
    <row r="481" spans="24:24" x14ac:dyDescent="0.25">
      <c r="X481" s="65"/>
    </row>
    <row r="482" spans="24:24" x14ac:dyDescent="0.25">
      <c r="X482" s="65"/>
    </row>
    <row r="483" spans="24:24" x14ac:dyDescent="0.25">
      <c r="X483" s="65"/>
    </row>
    <row r="484" spans="24:24" x14ac:dyDescent="0.25">
      <c r="X484" s="65"/>
    </row>
    <row r="485" spans="24:24" x14ac:dyDescent="0.25">
      <c r="X485" s="65"/>
    </row>
    <row r="486" spans="24:24" x14ac:dyDescent="0.25">
      <c r="X486" s="65"/>
    </row>
    <row r="487" spans="24:24" x14ac:dyDescent="0.25">
      <c r="X487" s="65"/>
    </row>
    <row r="488" spans="24:24" x14ac:dyDescent="0.25">
      <c r="X488" s="65"/>
    </row>
    <row r="489" spans="24:24" x14ac:dyDescent="0.25">
      <c r="X489" s="65"/>
    </row>
    <row r="490" spans="24:24" x14ac:dyDescent="0.25">
      <c r="X490" s="65"/>
    </row>
    <row r="491" spans="24:24" x14ac:dyDescent="0.25">
      <c r="X491" s="65"/>
    </row>
    <row r="492" spans="24:24" x14ac:dyDescent="0.25">
      <c r="X492" s="65"/>
    </row>
    <row r="493" spans="24:24" x14ac:dyDescent="0.25">
      <c r="X493" s="65"/>
    </row>
    <row r="494" spans="24:24" x14ac:dyDescent="0.25">
      <c r="X494" s="65"/>
    </row>
    <row r="495" spans="24:24" x14ac:dyDescent="0.25">
      <c r="X495" s="65"/>
    </row>
    <row r="496" spans="24:24" x14ac:dyDescent="0.25">
      <c r="X496" s="65"/>
    </row>
    <row r="497" spans="24:24" x14ac:dyDescent="0.25">
      <c r="X497" s="65"/>
    </row>
    <row r="498" spans="24:24" x14ac:dyDescent="0.25">
      <c r="X498" s="65"/>
    </row>
    <row r="499" spans="24:24" x14ac:dyDescent="0.25">
      <c r="X499" s="65"/>
    </row>
    <row r="500" spans="24:24" x14ac:dyDescent="0.25">
      <c r="X500" s="65"/>
    </row>
    <row r="501" spans="24:24" x14ac:dyDescent="0.25">
      <c r="X501" s="65"/>
    </row>
    <row r="502" spans="24:24" x14ac:dyDescent="0.25">
      <c r="X502" s="65"/>
    </row>
    <row r="503" spans="24:24" x14ac:dyDescent="0.25">
      <c r="X503" s="65"/>
    </row>
    <row r="504" spans="24:24" x14ac:dyDescent="0.25">
      <c r="X504" s="65"/>
    </row>
    <row r="505" spans="24:24" x14ac:dyDescent="0.25">
      <c r="X505" s="65"/>
    </row>
    <row r="506" spans="24:24" x14ac:dyDescent="0.25">
      <c r="X506" s="65"/>
    </row>
    <row r="507" spans="24:24" x14ac:dyDescent="0.25">
      <c r="X507" s="65"/>
    </row>
    <row r="508" spans="24:24" x14ac:dyDescent="0.25">
      <c r="X508" s="65"/>
    </row>
    <row r="509" spans="24:24" x14ac:dyDescent="0.25">
      <c r="X509" s="65"/>
    </row>
    <row r="510" spans="24:24" x14ac:dyDescent="0.25">
      <c r="X510" s="65"/>
    </row>
    <row r="511" spans="24:24" x14ac:dyDescent="0.25">
      <c r="X511" s="65"/>
    </row>
    <row r="512" spans="24:24" x14ac:dyDescent="0.25">
      <c r="X512" s="65"/>
    </row>
    <row r="513" spans="24:24" x14ac:dyDescent="0.25">
      <c r="X513" s="65"/>
    </row>
    <row r="514" spans="24:24" x14ac:dyDescent="0.25">
      <c r="X514" s="65"/>
    </row>
    <row r="515" spans="24:24" x14ac:dyDescent="0.25">
      <c r="X515" s="65"/>
    </row>
    <row r="516" spans="24:24" x14ac:dyDescent="0.25">
      <c r="X516" s="65"/>
    </row>
    <row r="517" spans="24:24" x14ac:dyDescent="0.25">
      <c r="X517" s="65"/>
    </row>
    <row r="518" spans="24:24" x14ac:dyDescent="0.25">
      <c r="X518" s="65"/>
    </row>
    <row r="519" spans="24:24" x14ac:dyDescent="0.25">
      <c r="X519" s="65"/>
    </row>
    <row r="520" spans="24:24" x14ac:dyDescent="0.25">
      <c r="X520" s="65"/>
    </row>
    <row r="521" spans="24:24" x14ac:dyDescent="0.25">
      <c r="X521" s="65"/>
    </row>
    <row r="522" spans="24:24" x14ac:dyDescent="0.25">
      <c r="X522" s="65"/>
    </row>
    <row r="523" spans="24:24" x14ac:dyDescent="0.25">
      <c r="X523" s="65"/>
    </row>
    <row r="524" spans="24:24" x14ac:dyDescent="0.25">
      <c r="X524" s="65"/>
    </row>
    <row r="525" spans="24:24" x14ac:dyDescent="0.25">
      <c r="X525" s="65"/>
    </row>
    <row r="526" spans="24:24" x14ac:dyDescent="0.25">
      <c r="X526" s="65"/>
    </row>
    <row r="527" spans="24:24" x14ac:dyDescent="0.25">
      <c r="X527" s="65"/>
    </row>
    <row r="528" spans="24:24" x14ac:dyDescent="0.25">
      <c r="X528" s="65"/>
    </row>
    <row r="529" spans="24:24" x14ac:dyDescent="0.25">
      <c r="X529" s="65"/>
    </row>
    <row r="530" spans="24:24" x14ac:dyDescent="0.25">
      <c r="X530" s="65"/>
    </row>
    <row r="531" spans="24:24" x14ac:dyDescent="0.25">
      <c r="X531" s="65"/>
    </row>
    <row r="532" spans="24:24" x14ac:dyDescent="0.25">
      <c r="X532" s="65"/>
    </row>
    <row r="533" spans="24:24" x14ac:dyDescent="0.25">
      <c r="X533" s="65"/>
    </row>
    <row r="534" spans="24:24" x14ac:dyDescent="0.25">
      <c r="X534" s="65"/>
    </row>
    <row r="535" spans="24:24" x14ac:dyDescent="0.25">
      <c r="X535" s="65"/>
    </row>
    <row r="536" spans="24:24" x14ac:dyDescent="0.25">
      <c r="X536" s="65"/>
    </row>
    <row r="537" spans="24:24" x14ac:dyDescent="0.25">
      <c r="X537" s="65"/>
    </row>
    <row r="538" spans="24:24" x14ac:dyDescent="0.25">
      <c r="X538" s="65"/>
    </row>
    <row r="539" spans="24:24" x14ac:dyDescent="0.25">
      <c r="X539" s="65"/>
    </row>
    <row r="540" spans="24:24" x14ac:dyDescent="0.25">
      <c r="X540" s="65"/>
    </row>
    <row r="541" spans="24:24" x14ac:dyDescent="0.25">
      <c r="X541" s="65"/>
    </row>
    <row r="542" spans="24:24" x14ac:dyDescent="0.25">
      <c r="X542" s="65"/>
    </row>
    <row r="543" spans="24:24" x14ac:dyDescent="0.25">
      <c r="X543" s="65"/>
    </row>
    <row r="544" spans="24:24" x14ac:dyDescent="0.25">
      <c r="X544" s="65"/>
    </row>
    <row r="545" spans="24:24" x14ac:dyDescent="0.25">
      <c r="X545" s="65"/>
    </row>
    <row r="546" spans="24:24" x14ac:dyDescent="0.25">
      <c r="X546" s="65"/>
    </row>
    <row r="547" spans="24:24" x14ac:dyDescent="0.25">
      <c r="X547" s="65"/>
    </row>
    <row r="548" spans="24:24" x14ac:dyDescent="0.25">
      <c r="X548" s="65"/>
    </row>
    <row r="549" spans="24:24" x14ac:dyDescent="0.25">
      <c r="X549" s="65"/>
    </row>
    <row r="550" spans="24:24" x14ac:dyDescent="0.25">
      <c r="X550" s="65"/>
    </row>
    <row r="551" spans="24:24" x14ac:dyDescent="0.25">
      <c r="X551" s="65"/>
    </row>
    <row r="552" spans="24:24" x14ac:dyDescent="0.25">
      <c r="X552" s="65"/>
    </row>
    <row r="553" spans="24:24" x14ac:dyDescent="0.25">
      <c r="X553" s="65"/>
    </row>
    <row r="554" spans="24:24" x14ac:dyDescent="0.25">
      <c r="X554" s="65"/>
    </row>
    <row r="555" spans="24:24" x14ac:dyDescent="0.25">
      <c r="X555" s="65"/>
    </row>
    <row r="556" spans="24:24" x14ac:dyDescent="0.25">
      <c r="X556" s="65"/>
    </row>
    <row r="557" spans="24:24" x14ac:dyDescent="0.25">
      <c r="X557" s="65"/>
    </row>
    <row r="558" spans="24:24" x14ac:dyDescent="0.25">
      <c r="X558" s="65"/>
    </row>
    <row r="559" spans="24:24" x14ac:dyDescent="0.25">
      <c r="X559" s="65"/>
    </row>
    <row r="560" spans="24:24" x14ac:dyDescent="0.25">
      <c r="X560" s="65"/>
    </row>
    <row r="561" spans="24:24" x14ac:dyDescent="0.25">
      <c r="X561" s="65"/>
    </row>
    <row r="562" spans="24:24" x14ac:dyDescent="0.25">
      <c r="X562" s="65"/>
    </row>
    <row r="563" spans="24:24" x14ac:dyDescent="0.25">
      <c r="X563" s="65"/>
    </row>
    <row r="564" spans="24:24" x14ac:dyDescent="0.25">
      <c r="X564" s="65"/>
    </row>
    <row r="565" spans="24:24" x14ac:dyDescent="0.25">
      <c r="X565" s="65"/>
    </row>
    <row r="566" spans="24:24" x14ac:dyDescent="0.25">
      <c r="X566" s="65"/>
    </row>
    <row r="567" spans="24:24" x14ac:dyDescent="0.25">
      <c r="X567" s="65"/>
    </row>
    <row r="568" spans="24:24" x14ac:dyDescent="0.25">
      <c r="X568" s="65"/>
    </row>
    <row r="569" spans="24:24" x14ac:dyDescent="0.25">
      <c r="X569" s="65"/>
    </row>
    <row r="570" spans="24:24" x14ac:dyDescent="0.25">
      <c r="X570" s="65"/>
    </row>
    <row r="571" spans="24:24" x14ac:dyDescent="0.25">
      <c r="X571" s="65"/>
    </row>
    <row r="572" spans="24:24" x14ac:dyDescent="0.25">
      <c r="X572" s="65"/>
    </row>
    <row r="573" spans="24:24" x14ac:dyDescent="0.25">
      <c r="X573" s="65"/>
    </row>
    <row r="574" spans="24:24" x14ac:dyDescent="0.25">
      <c r="X574" s="65"/>
    </row>
    <row r="575" spans="24:24" x14ac:dyDescent="0.25">
      <c r="X575" s="65"/>
    </row>
    <row r="576" spans="24:24" x14ac:dyDescent="0.25">
      <c r="X576" s="65"/>
    </row>
    <row r="577" spans="24:24" x14ac:dyDescent="0.25">
      <c r="X577" s="65"/>
    </row>
    <row r="578" spans="24:24" x14ac:dyDescent="0.25">
      <c r="X578" s="65"/>
    </row>
    <row r="579" spans="24:24" x14ac:dyDescent="0.25">
      <c r="X579" s="65"/>
    </row>
    <row r="580" spans="24:24" x14ac:dyDescent="0.25">
      <c r="X580" s="65"/>
    </row>
    <row r="581" spans="24:24" x14ac:dyDescent="0.25">
      <c r="X581" s="65"/>
    </row>
    <row r="582" spans="24:24" x14ac:dyDescent="0.25">
      <c r="X582" s="65"/>
    </row>
    <row r="583" spans="24:24" x14ac:dyDescent="0.25">
      <c r="X583" s="65"/>
    </row>
    <row r="584" spans="24:24" x14ac:dyDescent="0.25">
      <c r="X584" s="65"/>
    </row>
    <row r="585" spans="24:24" x14ac:dyDescent="0.25">
      <c r="X585" s="65"/>
    </row>
    <row r="586" spans="24:24" x14ac:dyDescent="0.25">
      <c r="X586" s="65"/>
    </row>
    <row r="587" spans="24:24" x14ac:dyDescent="0.25">
      <c r="X587" s="65"/>
    </row>
    <row r="588" spans="24:24" x14ac:dyDescent="0.25">
      <c r="X588" s="65"/>
    </row>
    <row r="589" spans="24:24" x14ac:dyDescent="0.25">
      <c r="X589" s="65"/>
    </row>
    <row r="590" spans="24:24" x14ac:dyDescent="0.25">
      <c r="X590" s="65"/>
    </row>
    <row r="591" spans="24:24" x14ac:dyDescent="0.25">
      <c r="X591" s="65"/>
    </row>
    <row r="592" spans="24:24" x14ac:dyDescent="0.25">
      <c r="X592" s="65"/>
    </row>
    <row r="593" spans="24:24" x14ac:dyDescent="0.25">
      <c r="X593" s="65"/>
    </row>
    <row r="594" spans="24:24" x14ac:dyDescent="0.25">
      <c r="X594" s="65"/>
    </row>
    <row r="595" spans="24:24" x14ac:dyDescent="0.25">
      <c r="X595" s="65"/>
    </row>
    <row r="596" spans="24:24" x14ac:dyDescent="0.25">
      <c r="X596" s="65"/>
    </row>
    <row r="597" spans="24:24" x14ac:dyDescent="0.25">
      <c r="X597" s="65"/>
    </row>
    <row r="598" spans="24:24" x14ac:dyDescent="0.25">
      <c r="X598" s="65"/>
    </row>
    <row r="599" spans="24:24" x14ac:dyDescent="0.25">
      <c r="X599" s="65"/>
    </row>
    <row r="600" spans="24:24" x14ac:dyDescent="0.25">
      <c r="X600" s="65"/>
    </row>
    <row r="601" spans="24:24" x14ac:dyDescent="0.25">
      <c r="X601" s="65"/>
    </row>
    <row r="602" spans="24:24" x14ac:dyDescent="0.25">
      <c r="X602" s="65"/>
    </row>
    <row r="603" spans="24:24" x14ac:dyDescent="0.25">
      <c r="X603" s="65"/>
    </row>
    <row r="604" spans="24:24" x14ac:dyDescent="0.25">
      <c r="X604" s="65"/>
    </row>
    <row r="605" spans="24:24" x14ac:dyDescent="0.25">
      <c r="X605" s="65"/>
    </row>
    <row r="606" spans="24:24" x14ac:dyDescent="0.25">
      <c r="X606" s="65"/>
    </row>
    <row r="607" spans="24:24" x14ac:dyDescent="0.25">
      <c r="X607" s="65"/>
    </row>
    <row r="608" spans="24:24" x14ac:dyDescent="0.25">
      <c r="X608" s="65"/>
    </row>
    <row r="609" spans="24:24" x14ac:dyDescent="0.25">
      <c r="X609" s="65"/>
    </row>
    <row r="610" spans="24:24" x14ac:dyDescent="0.25">
      <c r="X610" s="65"/>
    </row>
    <row r="611" spans="24:24" x14ac:dyDescent="0.25">
      <c r="X611" s="65"/>
    </row>
    <row r="612" spans="24:24" x14ac:dyDescent="0.25">
      <c r="X612" s="65"/>
    </row>
    <row r="613" spans="24:24" x14ac:dyDescent="0.25">
      <c r="X613" s="65"/>
    </row>
    <row r="614" spans="24:24" x14ac:dyDescent="0.25">
      <c r="X614" s="65"/>
    </row>
    <row r="615" spans="24:24" x14ac:dyDescent="0.25">
      <c r="X615" s="65"/>
    </row>
    <row r="616" spans="24:24" x14ac:dyDescent="0.25">
      <c r="X616" s="65"/>
    </row>
    <row r="617" spans="24:24" x14ac:dyDescent="0.25">
      <c r="X617" s="65"/>
    </row>
    <row r="618" spans="24:24" x14ac:dyDescent="0.25">
      <c r="X618" s="65"/>
    </row>
    <row r="619" spans="24:24" x14ac:dyDescent="0.25">
      <c r="X619" s="65"/>
    </row>
    <row r="620" spans="24:24" x14ac:dyDescent="0.25">
      <c r="X620" s="65"/>
    </row>
    <row r="621" spans="24:24" x14ac:dyDescent="0.25">
      <c r="X621" s="65"/>
    </row>
    <row r="622" spans="24:24" x14ac:dyDescent="0.25">
      <c r="X622" s="65"/>
    </row>
    <row r="623" spans="24:24" x14ac:dyDescent="0.25">
      <c r="X623" s="65"/>
    </row>
    <row r="624" spans="24:24" x14ac:dyDescent="0.25">
      <c r="X624" s="65"/>
    </row>
    <row r="625" spans="24:24" x14ac:dyDescent="0.25">
      <c r="X625" s="65"/>
    </row>
    <row r="626" spans="24:24" x14ac:dyDescent="0.25">
      <c r="X626" s="65"/>
    </row>
    <row r="627" spans="24:24" x14ac:dyDescent="0.25">
      <c r="X627" s="65"/>
    </row>
    <row r="628" spans="24:24" x14ac:dyDescent="0.25">
      <c r="X628" s="65"/>
    </row>
    <row r="629" spans="24:24" x14ac:dyDescent="0.25">
      <c r="X629" s="65"/>
    </row>
    <row r="630" spans="24:24" x14ac:dyDescent="0.25">
      <c r="X630" s="65"/>
    </row>
    <row r="631" spans="24:24" x14ac:dyDescent="0.25">
      <c r="X631" s="65"/>
    </row>
    <row r="632" spans="24:24" x14ac:dyDescent="0.25">
      <c r="X632" s="65"/>
    </row>
    <row r="633" spans="24:24" x14ac:dyDescent="0.25">
      <c r="X633" s="65"/>
    </row>
    <row r="634" spans="24:24" x14ac:dyDescent="0.25">
      <c r="X634" s="65"/>
    </row>
    <row r="635" spans="24:24" x14ac:dyDescent="0.25">
      <c r="X635" s="65"/>
    </row>
    <row r="636" spans="24:24" x14ac:dyDescent="0.25">
      <c r="X636" s="65"/>
    </row>
    <row r="637" spans="24:24" x14ac:dyDescent="0.25">
      <c r="X637" s="65"/>
    </row>
    <row r="638" spans="24:24" x14ac:dyDescent="0.25">
      <c r="X638" s="65"/>
    </row>
    <row r="639" spans="24:24" x14ac:dyDescent="0.25">
      <c r="X639" s="65"/>
    </row>
    <row r="640" spans="24:24" x14ac:dyDescent="0.25">
      <c r="X640" s="65"/>
    </row>
    <row r="641" spans="24:24" x14ac:dyDescent="0.25">
      <c r="X641" s="65"/>
    </row>
    <row r="642" spans="24:24" x14ac:dyDescent="0.25">
      <c r="X642" s="65"/>
    </row>
    <row r="643" spans="24:24" x14ac:dyDescent="0.25">
      <c r="X643" s="65"/>
    </row>
    <row r="644" spans="24:24" x14ac:dyDescent="0.25">
      <c r="X644" s="65"/>
    </row>
    <row r="645" spans="24:24" x14ac:dyDescent="0.25">
      <c r="X645" s="65"/>
    </row>
  </sheetData>
  <mergeCells count="92">
    <mergeCell ref="A130:A131"/>
    <mergeCell ref="A132:A133"/>
    <mergeCell ref="A134:A135"/>
    <mergeCell ref="A116:A119"/>
    <mergeCell ref="A120:A123"/>
    <mergeCell ref="A124:A125"/>
    <mergeCell ref="A126:A127"/>
    <mergeCell ref="A128:A129"/>
    <mergeCell ref="A1:AB1"/>
    <mergeCell ref="A2:N2"/>
    <mergeCell ref="A4:A43"/>
    <mergeCell ref="A44:A83"/>
    <mergeCell ref="A84:A115"/>
    <mergeCell ref="C32:C35"/>
    <mergeCell ref="O2:AB2"/>
    <mergeCell ref="B4:B19"/>
    <mergeCell ref="C4:C7"/>
    <mergeCell ref="C8:C11"/>
    <mergeCell ref="C12:C15"/>
    <mergeCell ref="C16:C19"/>
    <mergeCell ref="D24:D27"/>
    <mergeCell ref="D28:D31"/>
    <mergeCell ref="D32:D35"/>
    <mergeCell ref="D4:D7"/>
    <mergeCell ref="D8:D11"/>
    <mergeCell ref="D12:D15"/>
    <mergeCell ref="D16:D19"/>
    <mergeCell ref="D20:D23"/>
    <mergeCell ref="D60:D63"/>
    <mergeCell ref="D64:D67"/>
    <mergeCell ref="D52:D55"/>
    <mergeCell ref="D56:D59"/>
    <mergeCell ref="D36:D39"/>
    <mergeCell ref="D40:D43"/>
    <mergeCell ref="D44:D47"/>
    <mergeCell ref="D48:D51"/>
    <mergeCell ref="C44:C47"/>
    <mergeCell ref="C48:C51"/>
    <mergeCell ref="C52:C55"/>
    <mergeCell ref="B100:B115"/>
    <mergeCell ref="C20:C23"/>
    <mergeCell ref="C24:C27"/>
    <mergeCell ref="B36:B51"/>
    <mergeCell ref="B52:B67"/>
    <mergeCell ref="B68:B83"/>
    <mergeCell ref="B84:B99"/>
    <mergeCell ref="C76:C79"/>
    <mergeCell ref="C80:C83"/>
    <mergeCell ref="C36:C39"/>
    <mergeCell ref="C40:C43"/>
    <mergeCell ref="B20:B35"/>
    <mergeCell ref="C28:C31"/>
    <mergeCell ref="C56:C59"/>
    <mergeCell ref="C60:C63"/>
    <mergeCell ref="C64:C67"/>
    <mergeCell ref="C104:C107"/>
    <mergeCell ref="C108:C111"/>
    <mergeCell ref="C84:C87"/>
    <mergeCell ref="C88:C91"/>
    <mergeCell ref="C92:C95"/>
    <mergeCell ref="C96:C99"/>
    <mergeCell ref="C100:C103"/>
    <mergeCell ref="B124:C129"/>
    <mergeCell ref="D80:D83"/>
    <mergeCell ref="C68:C71"/>
    <mergeCell ref="C72:C75"/>
    <mergeCell ref="C112:C115"/>
    <mergeCell ref="D92:D95"/>
    <mergeCell ref="D76:D79"/>
    <mergeCell ref="D108:D111"/>
    <mergeCell ref="D112:D115"/>
    <mergeCell ref="D96:D99"/>
    <mergeCell ref="D100:D103"/>
    <mergeCell ref="D104:D107"/>
    <mergeCell ref="D84:D87"/>
    <mergeCell ref="D88:D91"/>
    <mergeCell ref="D68:D71"/>
    <mergeCell ref="D72:D75"/>
    <mergeCell ref="B116:B123"/>
    <mergeCell ref="C116:C117"/>
    <mergeCell ref="D116:D117"/>
    <mergeCell ref="C118:C119"/>
    <mergeCell ref="C122:C123"/>
    <mergeCell ref="D122:D123"/>
    <mergeCell ref="D118:D119"/>
    <mergeCell ref="C120:C121"/>
    <mergeCell ref="D120:D121"/>
    <mergeCell ref="K130:N131"/>
    <mergeCell ref="K132:L132"/>
    <mergeCell ref="K133:L133"/>
    <mergeCell ref="K134:L134"/>
    <mergeCell ref="B130:C135"/>
  </mergeCells>
  <pageMargins left="0.25" right="0.25" top="0.25" bottom="0.25" header="0.3" footer="0.3"/>
  <pageSetup paperSize="11" scale="3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single-stranded lib prep</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isabelle_glocke</dc:creator>
  <cp:lastModifiedBy>isabelle_glocke</cp:lastModifiedBy>
  <cp:lastPrinted>2016-12-01T13:21:06Z</cp:lastPrinted>
  <dcterms:created xsi:type="dcterms:W3CDTF">2015-06-26T13:21:09Z</dcterms:created>
  <dcterms:modified xsi:type="dcterms:W3CDTF">2017-04-12T13:09:55Z</dcterms:modified>
</cp:coreProperties>
</file>