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7"/>
  </bookViews>
  <sheets>
    <sheet name="Raw" sheetId="1" state="visible" r:id="rId2"/>
    <sheet name="gDNA Qubit " sheetId="2" state="visible" r:id="rId3"/>
    <sheet name="Primer-test" sheetId="3" state="visible" r:id="rId4"/>
    <sheet name="Test PCR" sheetId="4" state="visible" r:id="rId5"/>
    <sheet name="Exp PCR" sheetId="5" state="visible" r:id="rId6"/>
    <sheet name="Experiment2016-09-09" sheetId="6" state="visible" r:id="rId7"/>
    <sheet name="Experiment2016-09-19" sheetId="7" state="visible" r:id="rId8"/>
    <sheet name="ScoreTable2016-09-23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<sst xmlns="http://schemas.openxmlformats.org/spreadsheetml/2006/main" count="630" uniqueCount="219">
  <si>
    <t xml:space="preserve">type</t>
  </si>
  <si>
    <t xml:space="preserve">transl</t>
  </si>
  <si>
    <t xml:space="preserve">gene</t>
  </si>
  <si>
    <t xml:space="preserve">desc</t>
  </si>
  <si>
    <t xml:space="preserve">group</t>
  </si>
  <si>
    <t xml:space="preserve">start</t>
  </si>
  <si>
    <t xml:space="preserve">stop</t>
  </si>
  <si>
    <t xml:space="preserve">strand</t>
  </si>
  <si>
    <t xml:space="preserve">chr</t>
  </si>
  <si>
    <t xml:space="preserve">cM</t>
  </si>
  <si>
    <t xml:space="preserve">fw</t>
  </si>
  <si>
    <t xml:space="preserve">check1</t>
  </si>
  <si>
    <t xml:space="preserve">rev</t>
  </si>
  <si>
    <t xml:space="preserve">check2</t>
  </si>
  <si>
    <t xml:space="preserve">check3</t>
  </si>
  <si>
    <t xml:space="preserve">fragment_length</t>
  </si>
  <si>
    <t xml:space="preserve">known</t>
  </si>
  <si>
    <t xml:space="preserve">4AL_5AL</t>
  </si>
  <si>
    <t xml:space="preserve">TRIAE_CS42_5AL_TGACv1_375821_AA1227550.1:group17899:46367:51595</t>
  </si>
  <si>
    <t xml:space="preserve">NADH-ubiquinone_oxidoreductase_B18_subunit,_Uncharacterized_protein</t>
  </si>
  <si>
    <t xml:space="preserve">group17899</t>
  </si>
  <si>
    <t xml:space="preserve">-</t>
  </si>
  <si>
    <t xml:space="preserve">5A</t>
  </si>
  <si>
    <t xml:space="preserve">GTTGATGTAGTAGTGCCTCTGTTAT</t>
  </si>
  <si>
    <t xml:space="preserve">PASS</t>
  </si>
  <si>
    <t xml:space="preserve">TGGCCACGATAACCTCACAA</t>
  </si>
  <si>
    <t xml:space="preserve">memo: since frag size is small, we need to ask to run 3% agarose gel, 50 bp ladder and additional no template control to distinguish primer-dimers from PCR product.</t>
  </si>
  <si>
    <t xml:space="preserve">TRIAE_CS42_5AL_TGACv1_375102_AA1216090.1:group17588:72632:76155</t>
  </si>
  <si>
    <t xml:space="preserve">UDP-galactose_transporter_2</t>
  </si>
  <si>
    <t xml:space="preserve">group17588</t>
  </si>
  <si>
    <t xml:space="preserve">GATGGAGATGATCACAGATGGATTA</t>
  </si>
  <si>
    <t xml:space="preserve">ACGGAGACCTAAGGCAAAAGG</t>
  </si>
  <si>
    <t xml:space="preserve">7BS_4AL</t>
  </si>
  <si>
    <t xml:space="preserve">TRIAE_CS42_4AL_TGACv1_288159_AA0938900.2:group1175:29540:34615</t>
  </si>
  <si>
    <t xml:space="preserve">WRKY_transcription_factor_73</t>
  </si>
  <si>
    <t xml:space="preserve">group1175</t>
  </si>
  <si>
    <t xml:space="preserve">4A</t>
  </si>
  <si>
    <t xml:space="preserve">ACAACCACGTTTGCTATTAGCT</t>
  </si>
  <si>
    <t xml:space="preserve">TCACACCCTAAATACGCCCA</t>
  </si>
  <si>
    <t xml:space="preserve">novel</t>
  </si>
  <si>
    <t xml:space="preserve">5BL_4BS</t>
  </si>
  <si>
    <t xml:space="preserve">TRIAE_CS42_4BS_TGACv1_328754_AA1093140.1:group17187:56413:57306</t>
  </si>
  <si>
    <t xml:space="preserve">Acetyltransferase,_GNAT_family_protein,_expressed,_protein,_Putative_acetyltransferase</t>
  </si>
  <si>
    <t xml:space="preserve">group17187</t>
  </si>
  <si>
    <t xml:space="preserve">4B</t>
  </si>
  <si>
    <t xml:space="preserve">GGATACCATGTGCAATGTACGTAG</t>
  </si>
  <si>
    <t xml:space="preserve">GGATCGGAGAAAGGGAGTAGT</t>
  </si>
  <si>
    <t xml:space="preserve">7AL_3AL</t>
  </si>
  <si>
    <t xml:space="preserve">TRIAE_CS42_3AL_TGACv1_193998_AA0624240.1:group12953:15776:19955</t>
  </si>
  <si>
    <t xml:space="preserve">Pre-mRNA-splicing_factor_SLU7</t>
  </si>
  <si>
    <t xml:space="preserve">group12953</t>
  </si>
  <si>
    <t xml:space="preserve">3A</t>
  </si>
  <si>
    <t xml:space="preserve">CGATAATGCTCGTATGCGGAATTAT</t>
  </si>
  <si>
    <t xml:space="preserve">ACTCTCATATTCCCACCCACA</t>
  </si>
  <si>
    <t xml:space="preserve">TRIAE_CS42_5AL_TGACv1_373985_AA1186550.1:group16803:245897:251356</t>
  </si>
  <si>
    <t xml:space="preserve">Expressed_protein,_protein,_cDNA_clone:J013169H09,_full_insert_sequence</t>
  </si>
  <si>
    <t xml:space="preserve">group16803</t>
  </si>
  <si>
    <t xml:space="preserve">TTGAAAGGTCCGTCATGCAC</t>
  </si>
  <si>
    <t xml:space="preserve">AGAACGAGAACCGGAAACAT</t>
  </si>
  <si>
    <t xml:space="preserve">5AL_4AL</t>
  </si>
  <si>
    <t xml:space="preserve">TRIAE_CS42_4AL_TGACv1_288492_AA0950070.1:group3295:35327:36995</t>
  </si>
  <si>
    <t xml:space="preserve">F-box_domain_containing_protein</t>
  </si>
  <si>
    <t xml:space="preserve">group3295</t>
  </si>
  <si>
    <t xml:space="preserve">AGAATATGTTTTAACACGGTACAGC</t>
  </si>
  <si>
    <t xml:space="preserve">CCCCCTCTATCACACACAACC</t>
  </si>
  <si>
    <t xml:space="preserve">TRIAE_CS42_4AL_TGACv1_288446_AA0948840.1:group6850:140646:145980</t>
  </si>
  <si>
    <t xml:space="preserve">Alpha/beta-hydrolase_superfamily_protein,_Uncharacterized_protein</t>
  </si>
  <si>
    <t xml:space="preserve">group6850</t>
  </si>
  <si>
    <t xml:space="preserve">plus</t>
  </si>
  <si>
    <t xml:space="preserve">CGAGGCTTTTGTAAGAGCGAAC</t>
  </si>
  <si>
    <t xml:space="preserve">CTCCCACCGCGCTTAAATG</t>
  </si>
  <si>
    <t xml:space="preserve">5AL_7BS</t>
  </si>
  <si>
    <t xml:space="preserve">TRIAE_CS42_7BS_TGACv1_592267_AA1934680.2:group7391:27286:32606</t>
  </si>
  <si>
    <t xml:space="preserve">Chloroplast_thylakoid_membrane,_putative_isoform_1</t>
  </si>
  <si>
    <t xml:space="preserve">group7391</t>
  </si>
  <si>
    <t xml:space="preserve">+</t>
  </si>
  <si>
    <t xml:space="preserve">7B</t>
  </si>
  <si>
    <t xml:space="preserve">GTAGTACTCCACAACACACGG</t>
  </si>
  <si>
    <t xml:space="preserve">TTTGTTGAGGAAGGAGGCCC</t>
  </si>
  <si>
    <t xml:space="preserve">gDNA</t>
  </si>
  <si>
    <t xml:space="preserve">Conc (ng/µl)</t>
  </si>
  <si>
    <t xml:space="preserve">V for 30uL at 2ng/ul</t>
  </si>
  <si>
    <t xml:space="preserve">H2O</t>
  </si>
  <si>
    <t xml:space="preserve">N1A-T1D</t>
  </si>
  <si>
    <t xml:space="preserve">N1D-T1A</t>
  </si>
  <si>
    <t xml:space="preserve">N2A-T2D</t>
  </si>
  <si>
    <t xml:space="preserve">N6D-T6A</t>
  </si>
  <si>
    <t xml:space="preserve">N1B-T1A</t>
  </si>
  <si>
    <t xml:space="preserve">N1D-T1B</t>
  </si>
  <si>
    <t xml:space="preserve">N2D-T2A</t>
  </si>
  <si>
    <t xml:space="preserve">N5D-T5A</t>
  </si>
  <si>
    <t xml:space="preserve">V for 180uL at 2ng/ul</t>
  </si>
  <si>
    <t xml:space="preserve">H20</t>
  </si>
  <si>
    <t xml:space="preserve">CS42</t>
  </si>
  <si>
    <t xml:space="preserve">CS42 1:10</t>
  </si>
  <si>
    <t xml:space="preserve">sample</t>
  </si>
  <si>
    <t xml:space="preserve">fw len</t>
  </si>
  <si>
    <t xml:space="preserve">rev len</t>
  </si>
  <si>
    <t xml:space="preserve">fw + rev</t>
  </si>
  <si>
    <t xml:space="preserve">insert_length</t>
  </si>
  <si>
    <t xml:space="preserve">20160902_CS42</t>
  </si>
  <si>
    <t xml:space="preserve">20160902_H2O</t>
  </si>
  <si>
    <t xml:space="preserve">20160905_HS-TapeStation_size</t>
  </si>
  <si>
    <t xml:space="preserve"> +?</t>
  </si>
  <si>
    <t xml:space="preserve">PD</t>
  </si>
  <si>
    <t xml:space="preserve"> +</t>
  </si>
  <si>
    <t xml:space="preserve"> -</t>
  </si>
  <si>
    <t xml:space="preserve">NS</t>
  </si>
  <si>
    <t xml:space="preserve">PD?</t>
  </si>
  <si>
    <t xml:space="preserve">131?</t>
  </si>
  <si>
    <t xml:space="preserve">61?</t>
  </si>
  <si>
    <t xml:space="preserve">No. of +</t>
  </si>
  <si>
    <t xml:space="preserve">No. of +?</t>
  </si>
  <si>
    <t xml:space="preserve">No. of -</t>
  </si>
  <si>
    <t xml:space="preserve">No. of NS</t>
  </si>
  <si>
    <t xml:space="preserve">No. of PD</t>
  </si>
  <si>
    <t xml:space="preserve">No. of PD?</t>
  </si>
  <si>
    <t xml:space="preserve">Total</t>
  </si>
  <si>
    <t xml:space="preserve">1x</t>
  </si>
  <si>
    <t xml:space="preserve">x (with DNA)</t>
  </si>
  <si>
    <t xml:space="preserve">x (without DNA)</t>
  </si>
  <si>
    <t xml:space="preserve">95°C</t>
  </si>
  <si>
    <t xml:space="preserve">Nuclease free water qsp 25uL</t>
  </si>
  <si>
    <t xml:space="preserve">10 cycles</t>
  </si>
  <si>
    <t xml:space="preserve">5X GC buffer (with MgCl2)</t>
  </si>
  <si>
    <t xml:space="preserve">55°C</t>
  </si>
  <si>
    <t xml:space="preserve">Betaine 5M (1M final)</t>
  </si>
  <si>
    <t xml:space="preserve">72°C</t>
  </si>
  <si>
    <t xml:space="preserve">dNTPs</t>
  </si>
  <si>
    <t xml:space="preserve">20 cycles</t>
  </si>
  <si>
    <t xml:space="preserve">Mix For+Rev primer 5uM each</t>
  </si>
  <si>
    <t xml:space="preserve">50°C</t>
  </si>
  <si>
    <t xml:space="preserve">CS42 DNA 10ng</t>
  </si>
  <si>
    <t xml:space="preserve">Kapa 2G robust polymerase</t>
  </si>
  <si>
    <t xml:space="preserve">10°C</t>
  </si>
  <si>
    <t xml:space="preserve">hold</t>
  </si>
  <si>
    <t xml:space="preserve">10 cycles
ramp 
 -1C/cycle until 50C</t>
  </si>
  <si>
    <t xml:space="preserve">60°C</t>
  </si>
  <si>
    <t xml:space="preserve">CS42 DNA 2ng/uL</t>
  </si>
  <si>
    <t xml:space="preserve">5X GC buffer</t>
  </si>
  <si>
    <t xml:space="preserve">MgCl2</t>
  </si>
  <si>
    <t xml:space="preserve">dNTPs 10mM, freshly prepared</t>
  </si>
  <si>
    <t xml:space="preserve">Forward primer 10uM</t>
  </si>
  <si>
    <t xml:space="preserve">Reverse primer 10uM</t>
  </si>
  <si>
    <t xml:space="preserve">DNA</t>
  </si>
  <si>
    <t xml:space="preserve">HotStart GoTaq 5U/uL</t>
  </si>
  <si>
    <t xml:space="preserve">25uL</t>
  </si>
  <si>
    <t xml:space="preserve">CS42 DNA (ng/uL)</t>
  </si>
  <si>
    <t xml:space="preserve">PPMM</t>
  </si>
  <si>
    <t xml:space="preserve">SMM</t>
  </si>
  <si>
    <t xml:space="preserve">6x (with DNA)</t>
  </si>
  <si>
    <t xml:space="preserve">61x</t>
  </si>
  <si>
    <t xml:space="preserve">PP= Primer pair</t>
  </si>
  <si>
    <t xml:space="preserve">PP1</t>
  </si>
  <si>
    <t xml:space="preserve">PP2</t>
  </si>
  <si>
    <t xml:space="preserve">PP3</t>
  </si>
  <si>
    <t xml:space="preserve">PP4</t>
  </si>
  <si>
    <t xml:space="preserve">PP5</t>
  </si>
  <si>
    <t xml:space="preserve">PP6</t>
  </si>
  <si>
    <t xml:space="preserve">PP7</t>
  </si>
  <si>
    <t xml:space="preserve">PP8</t>
  </si>
  <si>
    <t xml:space="preserve">PP9</t>
  </si>
  <si>
    <t xml:space="preserve">PP10</t>
  </si>
  <si>
    <t xml:space="preserve">PP11</t>
  </si>
  <si>
    <t xml:space="preserve">PP12</t>
  </si>
  <si>
    <t xml:space="preserve">PP13</t>
  </si>
  <si>
    <t xml:space="preserve">PP14</t>
  </si>
  <si>
    <t xml:space="preserve">PP16</t>
  </si>
  <si>
    <t xml:space="preserve">PP17</t>
  </si>
  <si>
    <t xml:space="preserve">PP18</t>
  </si>
  <si>
    <t xml:space="preserve">PP19</t>
  </si>
  <si>
    <t xml:space="preserve">PP20</t>
  </si>
  <si>
    <t xml:space="preserve">PP21</t>
  </si>
  <si>
    <t xml:space="preserve">PP22</t>
  </si>
  <si>
    <t xml:space="preserve">PP23</t>
  </si>
  <si>
    <t xml:space="preserve">PP24</t>
  </si>
  <si>
    <t xml:space="preserve">PP25</t>
  </si>
  <si>
    <t xml:space="preserve">PP26</t>
  </si>
  <si>
    <t xml:space="preserve">PP27</t>
  </si>
  <si>
    <t xml:space="preserve">touch-down PCR scores 09.09.2016</t>
  </si>
  <si>
    <t xml:space="preserve">Primer pair (PP)</t>
  </si>
  <si>
    <t xml:space="preserve">gDNA-dep</t>
  </si>
  <si>
    <t xml:space="preserve">gDNA-arr</t>
  </si>
  <si>
    <t xml:space="preserve">CS42 10ng</t>
  </si>
  <si>
    <t xml:space="preserve">CS42 1ng</t>
  </si>
  <si>
    <t xml:space="preserve">Nulli-dep 10ng</t>
  </si>
  <si>
    <t xml:space="preserve">Nulli-arr 10ng</t>
  </si>
  <si>
    <t xml:space="preserve">option B when extra</t>
  </si>
  <si>
    <t xml:space="preserve">Note</t>
  </si>
  <si>
    <t xml:space="preserve">N4A-T4D</t>
  </si>
  <si>
    <t xml:space="preserve">N5A-T5B</t>
  </si>
  <si>
    <t xml:space="preserve">N7B-T7A</t>
  </si>
  <si>
    <t xml:space="preserve"> ++</t>
  </si>
  <si>
    <t xml:space="preserve">N6A-T6D</t>
  </si>
  <si>
    <t xml:space="preserve">N5B-T5D</t>
  </si>
  <si>
    <t xml:space="preserve">N4B-T4A</t>
  </si>
  <si>
    <t xml:space="preserve">lower unspecific band</t>
  </si>
  <si>
    <t xml:space="preserve">N7A-T7D</t>
  </si>
  <si>
    <t xml:space="preserve">N3A-T3D</t>
  </si>
  <si>
    <t xml:space="preserve"> ++?</t>
  </si>
  <si>
    <t xml:space="preserve">contamination?</t>
  </si>
  <si>
    <t xml:space="preserve">several extra bands</t>
  </si>
  <si>
    <t xml:space="preserve">N2B-T2A</t>
  </si>
  <si>
    <t xml:space="preserve">N7D-T7B</t>
  </si>
  <si>
    <t xml:space="preserve">PCR scores 19.09.2016</t>
  </si>
  <si>
    <t xml:space="preserve"> ?</t>
  </si>
  <si>
    <t xml:space="preserve">PCR date</t>
  </si>
  <si>
    <t xml:space="preserve">Annealing temperature</t>
  </si>
  <si>
    <t xml:space="preserve">Gel number</t>
  </si>
  <si>
    <t xml:space="preserve">Translocation</t>
  </si>
  <si>
    <t xml:space="preserve">19.09.2016</t>
  </si>
  <si>
    <t xml:space="preserve">20.09.2016</t>
  </si>
  <si>
    <t xml:space="preserve">21.09.2016</t>
  </si>
  <si>
    <t xml:space="preserve">22.09.2016</t>
  </si>
  <si>
    <t xml:space="preserve">23.09.2019</t>
  </si>
  <si>
    <t xml:space="preserve">? slightly higher band</t>
  </si>
  <si>
    <t xml:space="preserve">?</t>
  </si>
  <si>
    <t xml:space="preserve">maybe false, slightly higher band with Nulli-arr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</si>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</sst>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HH:MM"/>
    <numFmt numFmtId="167" formatCode="0.00%"/>
  </numFmts>
  <fonts count="1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.4"/>
      <color rgb="FF000000"/>
      <name val="Calibri"/>
      <family val="2"/>
      <charset val="1"/>
    </font>
    <font>
      <sz val="13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color rgb="FFBF9000"/>
      <name val="Calibri"/>
      <family val="2"/>
      <charset val="1"/>
    </font>
    <font>
      <sz val="12"/>
      <color rgb="FFED7D31"/>
      <name val="Calibri"/>
      <family val="2"/>
      <charset val="1"/>
    </font>
    <font>
      <sz val="12"/>
      <color rgb="FFFFC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.4"/>
      <color rgb="FF000000"/>
      <name val="Calibri"/>
      <family val="2"/>
      <charset val="1"/>
    </font>
    <font>
      <sz val="12"/>
      <color rgb="FF806000"/>
      <name val="Calibri"/>
      <family val="2"/>
      <charset val="1"/>
    </font>
    <font>
      <sz val="12"/>
      <name val="Calibri"/>
      <family val="2"/>
      <charset val="1"/>
    </font>
    <font>
      <b val="true"/>
      <sz val="14.4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1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6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BF90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RowHeight="15"/>
  <cols>
    <col collapsed="false" hidden="false" max="1" min="1" style="0" width="6.89302325581395"/>
    <col collapsed="false" hidden="false" max="2" min="2" style="0" width="11.0744186046512"/>
    <col collapsed="false" hidden="false" max="3" min="3" style="0" width="9.47441860465116"/>
    <col collapsed="false" hidden="false" max="4" min="4" style="0" width="23.506976744186"/>
    <col collapsed="false" hidden="false" max="5" min="5" style="0" width="12.306976744186"/>
    <col collapsed="false" hidden="false" max="7" min="6" style="0" width="8.24651162790698"/>
    <col collapsed="false" hidden="false" max="8" min="8" style="0" width="7.62790697674419"/>
    <col collapsed="false" hidden="false" max="9" min="9" style="0" width="4.30697674418605"/>
    <col collapsed="false" hidden="false" max="10" min="10" style="0" width="14.4"/>
    <col collapsed="false" hidden="false" max="11" min="11" style="0" width="38.1488372093023"/>
    <col collapsed="false" hidden="false" max="12" min="12" style="0" width="8.24651162790698"/>
    <col collapsed="false" hidden="false" max="13" min="13" style="0" width="35.4418604651163"/>
    <col collapsed="false" hidden="false" max="15" min="14" style="0" width="8.24651162790698"/>
    <col collapsed="false" hidden="false" max="16" min="16" style="0" width="7.01395348837209"/>
    <col collapsed="false" hidden="false" max="1025" min="17" style="0" width="11.693023255814"/>
  </cols>
  <sheetData>
    <row r="1" customFormat="false" ht="17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/>
    </row>
    <row r="2" customFormat="false" ht="15" hidden="false" customHeight="false" outlineLevel="0" collapsed="false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n">
        <v>46367</v>
      </c>
      <c r="G2" s="3" t="n">
        <v>51595</v>
      </c>
      <c r="H2" s="3" t="s">
        <v>21</v>
      </c>
      <c r="I2" s="3" t="s">
        <v>22</v>
      </c>
      <c r="J2" s="3" t="n">
        <v>82.2857</v>
      </c>
      <c r="K2" s="3" t="s">
        <v>23</v>
      </c>
      <c r="L2" s="3" t="s">
        <v>24</v>
      </c>
      <c r="M2" s="3" t="s">
        <v>25</v>
      </c>
      <c r="N2" s="3" t="s">
        <v>24</v>
      </c>
      <c r="O2" s="3" t="n">
        <f aca="false">TRUE()</f>
        <v>1</v>
      </c>
      <c r="P2" s="3" t="n">
        <v>78</v>
      </c>
      <c r="Q2" s="3" t="s">
        <v>26</v>
      </c>
    </row>
    <row r="3" customFormat="false" ht="16.15" hidden="false" customHeight="false" outlineLevel="0" collapsed="false">
      <c r="A3" s="3" t="s">
        <v>16</v>
      </c>
      <c r="B3" s="3" t="s">
        <v>17</v>
      </c>
      <c r="C3" s="3" t="s">
        <v>27</v>
      </c>
      <c r="D3" s="3" t="s">
        <v>28</v>
      </c>
      <c r="E3" s="3" t="s">
        <v>29</v>
      </c>
      <c r="F3" s="3" t="n">
        <v>72632</v>
      </c>
      <c r="G3" s="3" t="n">
        <v>76155</v>
      </c>
      <c r="H3" s="3" t="s">
        <v>21</v>
      </c>
      <c r="I3" s="3" t="s">
        <v>22</v>
      </c>
      <c r="J3" s="3" t="n">
        <v>94.846</v>
      </c>
      <c r="K3" s="3" t="s">
        <v>30</v>
      </c>
      <c r="L3" s="3" t="s">
        <v>24</v>
      </c>
      <c r="M3" s="3" t="s">
        <v>31</v>
      </c>
      <c r="N3" s="3" t="s">
        <v>24</v>
      </c>
      <c r="O3" s="3" t="n">
        <f aca="false">TRUE()</f>
        <v>1</v>
      </c>
      <c r="P3" s="3" t="n">
        <v>57</v>
      </c>
      <c r="Q3" s="2"/>
    </row>
    <row r="4" customFormat="false" ht="16.15" hidden="false" customHeight="false" outlineLevel="0" collapsed="false">
      <c r="A4" s="3" t="s">
        <v>16</v>
      </c>
      <c r="B4" s="3" t="s">
        <v>32</v>
      </c>
      <c r="C4" s="3" t="s">
        <v>33</v>
      </c>
      <c r="D4" s="3" t="s">
        <v>34</v>
      </c>
      <c r="E4" s="3" t="s">
        <v>35</v>
      </c>
      <c r="F4" s="3" t="n">
        <v>29540</v>
      </c>
      <c r="G4" s="3" t="n">
        <v>34615</v>
      </c>
      <c r="H4" s="3" t="s">
        <v>21</v>
      </c>
      <c r="I4" s="3" t="s">
        <v>36</v>
      </c>
      <c r="J4" s="3" t="n">
        <v>111.1788</v>
      </c>
      <c r="K4" s="3" t="s">
        <v>37</v>
      </c>
      <c r="L4" s="3" t="s">
        <v>24</v>
      </c>
      <c r="M4" s="3" t="s">
        <v>38</v>
      </c>
      <c r="N4" s="3" t="s">
        <v>24</v>
      </c>
      <c r="O4" s="3" t="n">
        <f aca="false">TRUE()</f>
        <v>1</v>
      </c>
      <c r="P4" s="3" t="n">
        <v>58</v>
      </c>
      <c r="Q4" s="2"/>
    </row>
    <row r="5" customFormat="false" ht="16.15" hidden="false" customHeight="false" outlineLevel="0" collapsed="false">
      <c r="A5" s="3" t="s">
        <v>39</v>
      </c>
      <c r="B5" s="3" t="s">
        <v>40</v>
      </c>
      <c r="C5" s="3" t="s">
        <v>41</v>
      </c>
      <c r="D5" s="3" t="s">
        <v>42</v>
      </c>
      <c r="E5" s="3" t="s">
        <v>43</v>
      </c>
      <c r="F5" s="3" t="n">
        <v>56413</v>
      </c>
      <c r="G5" s="3" t="n">
        <v>57306</v>
      </c>
      <c r="H5" s="3" t="s">
        <v>21</v>
      </c>
      <c r="I5" s="3" t="s">
        <v>44</v>
      </c>
      <c r="J5" s="3" t="n">
        <v>50.376</v>
      </c>
      <c r="K5" s="3" t="s">
        <v>45</v>
      </c>
      <c r="L5" s="3" t="s">
        <v>24</v>
      </c>
      <c r="M5" s="3" t="s">
        <v>46</v>
      </c>
      <c r="N5" s="3" t="s">
        <v>24</v>
      </c>
      <c r="O5" s="3" t="n">
        <f aca="false">TRUE()</f>
        <v>1</v>
      </c>
      <c r="P5" s="3" t="n">
        <v>101</v>
      </c>
      <c r="Q5" s="2"/>
    </row>
    <row r="6" customFormat="false" ht="16.15" hidden="false" customHeight="false" outlineLevel="0" collapsed="false">
      <c r="A6" s="3" t="s">
        <v>39</v>
      </c>
      <c r="B6" s="3" t="s">
        <v>47</v>
      </c>
      <c r="C6" s="3" t="s">
        <v>48</v>
      </c>
      <c r="D6" s="3" t="s">
        <v>49</v>
      </c>
      <c r="E6" s="3" t="s">
        <v>50</v>
      </c>
      <c r="F6" s="3" t="n">
        <v>15776</v>
      </c>
      <c r="G6" s="3" t="n">
        <v>19955</v>
      </c>
      <c r="H6" s="3" t="s">
        <v>21</v>
      </c>
      <c r="I6" s="3" t="s">
        <v>51</v>
      </c>
      <c r="J6" s="3" t="n">
        <v>70.7247</v>
      </c>
      <c r="K6" s="3" t="s">
        <v>52</v>
      </c>
      <c r="L6" s="3" t="s">
        <v>24</v>
      </c>
      <c r="M6" s="3" t="s">
        <v>53</v>
      </c>
      <c r="N6" s="3" t="s">
        <v>24</v>
      </c>
      <c r="O6" s="3" t="n">
        <f aca="false">TRUE()</f>
        <v>1</v>
      </c>
      <c r="P6" s="3" t="n">
        <v>67</v>
      </c>
      <c r="Q6" s="2"/>
    </row>
    <row r="7" customFormat="false" ht="16.15" hidden="false" customHeight="false" outlineLevel="0" collapsed="false">
      <c r="A7" s="3" t="s">
        <v>16</v>
      </c>
      <c r="B7" s="3" t="s">
        <v>17</v>
      </c>
      <c r="C7" s="3" t="s">
        <v>54</v>
      </c>
      <c r="D7" s="3" t="s">
        <v>55</v>
      </c>
      <c r="E7" s="3" t="s">
        <v>56</v>
      </c>
      <c r="F7" s="3" t="n">
        <v>245897</v>
      </c>
      <c r="G7" s="3" t="n">
        <v>251356</v>
      </c>
      <c r="H7" s="3" t="s">
        <v>21</v>
      </c>
      <c r="I7" s="3" t="s">
        <v>22</v>
      </c>
      <c r="J7" s="3" t="n">
        <v>94.846</v>
      </c>
      <c r="K7" s="3" t="s">
        <v>57</v>
      </c>
      <c r="L7" s="3" t="s">
        <v>24</v>
      </c>
      <c r="M7" s="3" t="s">
        <v>58</v>
      </c>
      <c r="N7" s="3" t="s">
        <v>24</v>
      </c>
      <c r="O7" s="3" t="n">
        <f aca="false">TRUE()</f>
        <v>1</v>
      </c>
      <c r="P7" s="3" t="n">
        <v>118</v>
      </c>
      <c r="Q7" s="2"/>
    </row>
    <row r="8" customFormat="false" ht="16.15" hidden="false" customHeight="false" outlineLevel="0" collapsed="false">
      <c r="A8" s="3" t="s">
        <v>16</v>
      </c>
      <c r="B8" s="3" t="s">
        <v>59</v>
      </c>
      <c r="C8" s="3" t="s">
        <v>60</v>
      </c>
      <c r="D8" s="3" t="s">
        <v>61</v>
      </c>
      <c r="E8" s="3" t="s">
        <v>62</v>
      </c>
      <c r="F8" s="3" t="n">
        <v>35327</v>
      </c>
      <c r="G8" s="3" t="n">
        <v>36995</v>
      </c>
      <c r="H8" s="3" t="s">
        <v>21</v>
      </c>
      <c r="I8" s="3" t="s">
        <v>36</v>
      </c>
      <c r="J8" s="3" t="n">
        <v>76.49516667</v>
      </c>
      <c r="K8" s="3" t="s">
        <v>63</v>
      </c>
      <c r="L8" s="3" t="s">
        <v>24</v>
      </c>
      <c r="M8" s="3" t="s">
        <v>64</v>
      </c>
      <c r="N8" s="3" t="s">
        <v>24</v>
      </c>
      <c r="O8" s="3" t="n">
        <f aca="false">TRUE()</f>
        <v>1</v>
      </c>
      <c r="P8" s="3" t="n">
        <v>89</v>
      </c>
      <c r="Q8" s="2"/>
    </row>
    <row r="9" customFormat="false" ht="16.15" hidden="false" customHeight="false" outlineLevel="0" collapsed="false">
      <c r="A9" s="3" t="s">
        <v>16</v>
      </c>
      <c r="B9" s="3" t="s">
        <v>32</v>
      </c>
      <c r="C9" s="3" t="s">
        <v>65</v>
      </c>
      <c r="D9" s="3" t="s">
        <v>66</v>
      </c>
      <c r="E9" s="3" t="s">
        <v>67</v>
      </c>
      <c r="F9" s="3" t="n">
        <v>140646</v>
      </c>
      <c r="G9" s="3" t="n">
        <v>145980</v>
      </c>
      <c r="H9" s="3" t="s">
        <v>68</v>
      </c>
      <c r="I9" s="3" t="s">
        <v>36</v>
      </c>
      <c r="J9" s="3" t="n">
        <v>111.1788</v>
      </c>
      <c r="K9" s="3" t="s">
        <v>69</v>
      </c>
      <c r="L9" s="3" t="s">
        <v>24</v>
      </c>
      <c r="M9" s="3" t="s">
        <v>70</v>
      </c>
      <c r="N9" s="3" t="s">
        <v>24</v>
      </c>
      <c r="O9" s="3" t="n">
        <f aca="false">TRUE()</f>
        <v>1</v>
      </c>
      <c r="P9" s="3" t="n">
        <v>69</v>
      </c>
      <c r="Q9" s="2"/>
    </row>
    <row r="10" customFormat="false" ht="16.15" hidden="false" customHeight="false" outlineLevel="0" collapsed="false">
      <c r="A10" s="3" t="s">
        <v>39</v>
      </c>
      <c r="B10" s="3" t="s">
        <v>71</v>
      </c>
      <c r="C10" s="3" t="s">
        <v>72</v>
      </c>
      <c r="D10" s="3" t="s">
        <v>73</v>
      </c>
      <c r="E10" s="3" t="s">
        <v>74</v>
      </c>
      <c r="F10" s="3" t="n">
        <v>27286</v>
      </c>
      <c r="G10" s="3" t="n">
        <v>32606</v>
      </c>
      <c r="H10" s="3" t="s">
        <v>75</v>
      </c>
      <c r="I10" s="3" t="s">
        <v>76</v>
      </c>
      <c r="J10" s="3" t="n">
        <v>1.136333333</v>
      </c>
      <c r="K10" s="3" t="s">
        <v>77</v>
      </c>
      <c r="L10" s="3" t="s">
        <v>24</v>
      </c>
      <c r="M10" s="3" t="s">
        <v>78</v>
      </c>
      <c r="N10" s="3" t="s">
        <v>24</v>
      </c>
      <c r="O10" s="3" t="n">
        <f aca="false">TRUE()</f>
        <v>1</v>
      </c>
      <c r="P10" s="3" t="n">
        <v>50</v>
      </c>
      <c r="Q10" s="2"/>
    </row>
    <row r="12" customFormat="false" ht="16.15" hidden="false" customHeight="false" outlineLevel="0" collapsed="false"/>
    <row r="13" customFormat="false" ht="16.15" hidden="false" customHeight="false" outlineLevel="0" collapsed="false"/>
    <row r="14" customFormat="false" ht="16.15" hidden="false" customHeight="false" outlineLevel="0" collapsed="false"/>
    <row r="15" customFormat="false" ht="16.15" hidden="false" customHeight="false" outlineLevel="0" collapsed="false"/>
    <row r="16" customFormat="false" ht="16.15" hidden="false" customHeight="false" outlineLevel="0" collapsed="false"/>
    <row r="17" customFormat="false" ht="16.15" hidden="false" customHeight="false" outlineLevel="0" collapsed="false"/>
    <row r="18" customFormat="false" ht="16.15" hidden="false" customHeight="false" outlineLevel="0" collapsed="false"/>
    <row r="19" customFormat="false" ht="16.15" hidden="false" customHeight="false" outlineLevel="0" collapsed="false"/>
    <row r="20" customFormat="false" ht="16.15" hidden="false" customHeight="false" outlineLevel="0" collapsed="false"/>
    <row r="21" customFormat="false" ht="16.15" hidden="false" customHeight="false" outlineLevel="0" collapsed="false"/>
    <row r="22" customFormat="false" ht="16.15" hidden="false" customHeight="false" outlineLevel="0" collapsed="false"/>
    <row r="23" customFormat="false" ht="16.15" hidden="false" customHeight="false" outlineLevel="0" collapsed="false"/>
    <row r="25" customFormat="false" ht="16.15" hidden="false" customHeight="false" outlineLevel="0" collapsed="false"/>
    <row r="27" customFormat="false" ht="16.15" hidden="false" customHeight="false" outlineLevel="0" collapsed="false"/>
    <row r="28" customFormat="false" ht="16.15" hidden="false" customHeight="false" outlineLevel="0" collapsed="false"/>
    <row r="29" customFormat="false" ht="16.15" hidden="false" customHeight="false" outlineLevel="0" collapsed="false"/>
    <row r="30" customFormat="false" ht="16.15" hidden="false" customHeight="false" outlineLevel="0" collapsed="false"/>
    <row r="32" customFormat="false" ht="16.1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RowHeight="15.75"/>
  <cols>
    <col collapsed="false" hidden="false" max="1" min="1" style="0" width="14.8883720930233"/>
    <col collapsed="false" hidden="false" max="2" min="2" style="0" width="11.693023255814"/>
    <col collapsed="false" hidden="false" max="3" min="3" style="0" width="18.3348837209302"/>
    <col collapsed="false" hidden="false" max="4" min="4" style="0" width="19.4418604651163"/>
  </cols>
  <sheetData>
    <row r="1" customFormat="false" ht="16.5" hidden="false" customHeight="false" outlineLevel="0" collapsed="false">
      <c r="A1" s="4" t="s">
        <v>79</v>
      </c>
      <c r="B1" s="4" t="s">
        <v>80</v>
      </c>
      <c r="C1" s="4" t="s">
        <v>81</v>
      </c>
      <c r="D1" s="4" t="s">
        <v>82</v>
      </c>
      <c r="E1" s="5"/>
      <c r="F1" s="5"/>
      <c r="G1" s="5"/>
      <c r="H1" s="5"/>
    </row>
    <row r="2" customFormat="false" ht="15.75" hidden="false" customHeight="false" outlineLevel="0" collapsed="false">
      <c r="A2" s="6" t="s">
        <v>83</v>
      </c>
      <c r="B2" s="6" t="n">
        <v>3.8</v>
      </c>
      <c r="C2" s="7" t="n">
        <f aca="false">2*30/B2</f>
        <v>15.7894736842105</v>
      </c>
      <c r="D2" s="7" t="n">
        <f aca="false">30-C2</f>
        <v>14.2105263157895</v>
      </c>
      <c r="E2" s="5"/>
      <c r="F2" s="5"/>
      <c r="G2" s="5"/>
      <c r="H2" s="5"/>
    </row>
    <row r="3" customFormat="false" ht="15" hidden="false" customHeight="false" outlineLevel="0" collapsed="false">
      <c r="A3" s="8" t="s">
        <v>84</v>
      </c>
      <c r="B3" s="5" t="n">
        <v>4.04</v>
      </c>
      <c r="C3" s="9" t="n">
        <f aca="false">2*30/B3</f>
        <v>14.8514851485149</v>
      </c>
      <c r="D3" s="7" t="n">
        <f aca="false">30-C3</f>
        <v>15.1485148514851</v>
      </c>
      <c r="E3" s="5"/>
      <c r="F3" s="5"/>
      <c r="G3" s="5"/>
      <c r="H3" s="5"/>
    </row>
    <row r="4" customFormat="false" ht="15" hidden="false" customHeight="false" outlineLevel="0" collapsed="false">
      <c r="A4" s="5" t="s">
        <v>85</v>
      </c>
      <c r="B4" s="5" t="n">
        <v>9.38</v>
      </c>
      <c r="C4" s="9" t="n">
        <f aca="false">2*30/B4</f>
        <v>6.39658848614072</v>
      </c>
      <c r="D4" s="7" t="n">
        <f aca="false">30-C4</f>
        <v>23.6034115138593</v>
      </c>
      <c r="E4" s="5"/>
      <c r="F4" s="5"/>
      <c r="G4" s="5"/>
      <c r="H4" s="5"/>
    </row>
    <row r="5" customFormat="false" ht="15" hidden="false" customHeight="false" outlineLevel="0" collapsed="false">
      <c r="A5" s="10" t="s">
        <v>86</v>
      </c>
      <c r="B5" s="5" t="n">
        <v>5.78</v>
      </c>
      <c r="C5" s="9" t="n">
        <f aca="false">2*30/B5</f>
        <v>10.3806228373702</v>
      </c>
      <c r="D5" s="7" t="n">
        <f aca="false">30-C5</f>
        <v>19.6193771626298</v>
      </c>
      <c r="E5" s="5"/>
      <c r="F5" s="5"/>
      <c r="G5" s="5"/>
      <c r="H5" s="5"/>
    </row>
    <row r="6" customFormat="false" ht="15" hidden="false" customHeight="false" outlineLevel="0" collapsed="false">
      <c r="A6" s="5" t="s">
        <v>87</v>
      </c>
      <c r="B6" s="5" t="n">
        <v>4.18</v>
      </c>
      <c r="C6" s="9" t="n">
        <f aca="false">2*30/B6</f>
        <v>14.3540669856459</v>
      </c>
      <c r="D6" s="7" t="n">
        <f aca="false">30-C6</f>
        <v>15.6459330143541</v>
      </c>
      <c r="E6" s="5"/>
      <c r="F6" s="5"/>
      <c r="G6" s="5"/>
      <c r="H6" s="5"/>
    </row>
    <row r="7" customFormat="false" ht="15" hidden="false" customHeight="false" outlineLevel="0" collapsed="false">
      <c r="A7" s="8" t="s">
        <v>88</v>
      </c>
      <c r="B7" s="5" t="n">
        <v>10.4</v>
      </c>
      <c r="C7" s="9" t="n">
        <f aca="false">2*30/B7</f>
        <v>5.76923076923077</v>
      </c>
      <c r="D7" s="7" t="n">
        <f aca="false">30-C7</f>
        <v>24.2307692307692</v>
      </c>
      <c r="E7" s="5"/>
      <c r="F7" s="5"/>
      <c r="G7" s="5"/>
      <c r="H7" s="5"/>
    </row>
    <row r="8" customFormat="false" ht="15" hidden="false" customHeight="false" outlineLevel="0" collapsed="false">
      <c r="A8" s="11" t="s">
        <v>89</v>
      </c>
      <c r="B8" s="5" t="n">
        <v>3.44</v>
      </c>
      <c r="C8" s="9" t="n">
        <f aca="false">2*30/B8</f>
        <v>17.4418604651163</v>
      </c>
      <c r="D8" s="7" t="n">
        <f aca="false">30-C8</f>
        <v>12.5581395348837</v>
      </c>
      <c r="E8" s="5"/>
      <c r="F8" s="5"/>
      <c r="G8" s="5"/>
      <c r="H8" s="5"/>
    </row>
    <row r="9" customFormat="false" ht="15" hidden="false" customHeight="false" outlineLevel="0" collapsed="false">
      <c r="A9" s="12" t="s">
        <v>90</v>
      </c>
      <c r="B9" s="5" t="n">
        <v>16.3</v>
      </c>
      <c r="C9" s="9" t="n">
        <f aca="false">2*30/B9</f>
        <v>3.68098159509202</v>
      </c>
      <c r="D9" s="7" t="n">
        <f aca="false">30-C9</f>
        <v>26.319018404908</v>
      </c>
      <c r="E9" s="5"/>
      <c r="F9" s="5"/>
      <c r="G9" s="5"/>
      <c r="H9" s="5"/>
    </row>
    <row r="10" customFormat="false" ht="15" hidden="false" customHeight="false" outlineLevel="0" collapsed="false">
      <c r="A10" s="5"/>
      <c r="B10" s="5"/>
      <c r="C10" s="5" t="s">
        <v>81</v>
      </c>
      <c r="D10" s="5" t="s">
        <v>91</v>
      </c>
      <c r="E10" s="5" t="s">
        <v>92</v>
      </c>
      <c r="F10" s="5"/>
      <c r="G10" s="5"/>
      <c r="H10" s="5"/>
    </row>
    <row r="11" customFormat="false" ht="15.75" hidden="false" customHeight="false" outlineLevel="0" collapsed="false">
      <c r="A11" s="5" t="s">
        <v>93</v>
      </c>
      <c r="B11" s="5" t="n">
        <v>85.8</v>
      </c>
      <c r="C11" s="9" t="n">
        <f aca="false">2*30/B11</f>
        <v>0.699300699300699</v>
      </c>
      <c r="D11" s="9" t="n">
        <f aca="false">2*180/B11</f>
        <v>4.1958041958042</v>
      </c>
      <c r="E11" s="9" t="n">
        <f aca="false">180-D11</f>
        <v>175.804195804196</v>
      </c>
      <c r="F11" s="5"/>
      <c r="G11" s="5"/>
      <c r="H11" s="5"/>
    </row>
    <row r="12" customFormat="false" ht="15.75" hidden="false" customHeight="false" outlineLevel="0" collapsed="false">
      <c r="A12" s="5" t="s">
        <v>94</v>
      </c>
      <c r="B12" s="5"/>
      <c r="C12" s="5"/>
      <c r="D12" s="5"/>
      <c r="E12" s="5"/>
      <c r="F12" s="5"/>
      <c r="G12" s="5"/>
      <c r="H12" s="5"/>
    </row>
    <row r="14" customFormat="false" ht="15" hidden="false" customHeight="false" outlineLevel="0" collapsed="false"/>
    <row r="15" customFormat="false" ht="15" hidden="false" customHeight="false" outlineLevel="0" collapsed="false"/>
    <row r="16" customFormat="false" ht="15" hidden="false" customHeight="false" outlineLevel="0" collapsed="false"/>
    <row r="17" customFormat="false" ht="15" hidden="false" customHeight="false" outlineLevel="0" collapsed="false"/>
    <row r="18" customFormat="false" ht="15" hidden="false" customHeight="false" outlineLevel="0" collapsed="false"/>
    <row r="19" customFormat="false" ht="15" hidden="false" customHeight="false" outlineLevel="0" collapsed="false"/>
    <row r="20" customFormat="false" ht="15" hidden="false" customHeight="false" outlineLevel="0" collapsed="false"/>
    <row r="21" customFormat="false" ht="15" hidden="false" customHeight="false" outlineLevel="0" collapsed="false"/>
    <row r="22" customFormat="false" ht="15" hidden="false" customHeight="false" outlineLevel="0" collapsed="false"/>
    <row r="23" customFormat="false" ht="15" hidden="false" customHeight="false" outlineLevel="0" collapsed="false"/>
    <row r="24" customFormat="false" ht="15" hidden="false" customHeight="false" outlineLevel="0" collapsed="false"/>
    <row r="25" customFormat="false" ht="15" hidden="false" customHeight="false" outlineLevel="0" collapsed="false"/>
    <row r="26" customFormat="false" ht="15" hidden="false" customHeight="false" outlineLevel="0" collapsed="false"/>
    <row r="27" customFormat="false" ht="15" hidden="false" customHeight="false" outlineLevel="0" collapsed="false"/>
    <row r="28" customFormat="false" ht="15" hidden="false" customHeight="false" outlineLevel="0" collapsed="false"/>
    <row r="29" customFormat="false" ht="15" hidden="false" customHeight="false" outlineLevel="0" collapsed="false"/>
    <row r="30" customFormat="false" ht="15" hidden="false" customHeight="false" outlineLevel="0" collapsed="false"/>
    <row r="31" customFormat="false" ht="15" hidden="false" customHeight="false" outlineLevel="0" collapsed="false"/>
    <row r="32" customFormat="false" ht="15" hidden="false" customHeight="false" outlineLevel="0" collapsed="false"/>
    <row r="33" customFormat="false" ht="15" hidden="false" customHeight="false" outlineLevel="0" collapsed="false"/>
    <row r="34" customFormat="false" ht="15" hidden="false" customHeight="false" outlineLevel="0" collapsed="false"/>
    <row r="35" customFormat="false" ht="15" hidden="false" customHeight="false" outlineLevel="0" collapsed="false"/>
    <row r="36" customFormat="false" ht="15" hidden="false" customHeight="false" outlineLevel="0" collapsed="false"/>
    <row r="37" customFormat="false" ht="15" hidden="false" customHeight="false" outlineLevel="0" collapsed="false"/>
    <row r="38" customFormat="false" ht="15" hidden="false" customHeight="false" outlineLevel="0" collapsed="false"/>
    <row r="39" customFormat="false" ht="15" hidden="false" customHeight="false" outlineLevel="0" collapsed="false"/>
    <row r="40" customFormat="false" ht="15" hidden="false" customHeight="false" outlineLevel="0" collapsed="false"/>
    <row r="41" customFormat="false" ht="15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0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B11" activeCellId="0" sqref="B11"/>
    </sheetView>
  </sheetViews>
  <sheetFormatPr defaultRowHeight="12.8"/>
  <cols>
    <col collapsed="false" hidden="false" max="1" min="1" style="0" width="7.01395348837209"/>
    <col collapsed="false" hidden="false" max="2" min="2" style="0" width="10.5813953488372"/>
    <col collapsed="false" hidden="false" max="3" min="3" style="0" width="4.30697674418605"/>
    <col collapsed="false" hidden="false" max="4" min="4" style="0" width="38.1488372093023"/>
    <col collapsed="false" hidden="false" max="5" min="5" style="0" width="35.4418604651163"/>
    <col collapsed="false" hidden="false" max="6" min="6" style="0" width="8.24651162790698"/>
    <col collapsed="false" hidden="false" max="7" min="7" style="0" width="7.50697674418605"/>
    <col collapsed="false" hidden="false" max="10" min="8" style="0" width="9.10697674418605"/>
    <col collapsed="false" hidden="false" max="11" min="11" style="0" width="17.4744186046512"/>
    <col collapsed="false" hidden="false" max="12" min="12" style="0" width="11.693023255814"/>
    <col collapsed="false" hidden="false" max="13" min="13" style="0" width="9.10697674418605"/>
    <col collapsed="false" hidden="false" max="14" min="14" style="0" width="12.9209302325581"/>
    <col collapsed="false" hidden="false" max="1025" min="15" style="0" width="11.693023255814"/>
  </cols>
  <sheetData>
    <row r="1" customFormat="false" ht="18.75" hidden="false" customHeight="false" outlineLevel="0" collapsed="false">
      <c r="A1" s="0" t="s">
        <v>95</v>
      </c>
      <c r="B1" s="1" t="s">
        <v>1</v>
      </c>
      <c r="C1" s="1" t="s">
        <v>8</v>
      </c>
      <c r="D1" s="1" t="s">
        <v>10</v>
      </c>
      <c r="E1" s="1" t="s">
        <v>12</v>
      </c>
      <c r="F1" s="1" t="s">
        <v>96</v>
      </c>
      <c r="G1" s="1" t="s">
        <v>97</v>
      </c>
      <c r="H1" s="1" t="s">
        <v>98</v>
      </c>
      <c r="I1" s="1" t="s">
        <v>99</v>
      </c>
      <c r="J1" s="1" t="s">
        <v>15</v>
      </c>
      <c r="K1" s="2" t="s">
        <v>100</v>
      </c>
      <c r="L1" s="2" t="s">
        <v>101</v>
      </c>
      <c r="M1" s="1" t="s">
        <v>102</v>
      </c>
    </row>
    <row r="2" customFormat="false" ht="15.75" hidden="false" customHeight="false" outlineLevel="0" collapsed="false">
      <c r="A2" s="0" t="n">
        <v>1</v>
      </c>
      <c r="B2" s="3" t="s">
        <v>17</v>
      </c>
      <c r="C2" s="3" t="s">
        <v>22</v>
      </c>
      <c r="D2" s="3" t="s">
        <v>23</v>
      </c>
      <c r="E2" s="3" t="s">
        <v>25</v>
      </c>
      <c r="F2" s="3" t="n">
        <f aca="false">LEN(D2)</f>
        <v>25</v>
      </c>
      <c r="G2" s="3" t="n">
        <f aca="false">LEN(E2)</f>
        <v>20</v>
      </c>
      <c r="H2" s="3" t="n">
        <f aca="false">F2+G2</f>
        <v>45</v>
      </c>
      <c r="I2" s="3" t="n">
        <f aca="false">J2-H2</f>
        <v>33</v>
      </c>
      <c r="J2" s="3" t="n">
        <v>78</v>
      </c>
      <c r="K2" s="13" t="s">
        <v>103</v>
      </c>
      <c r="L2" s="3" t="s">
        <v>104</v>
      </c>
      <c r="M2" s="0" t="n">
        <v>83</v>
      </c>
    </row>
    <row r="3" customFormat="false" ht="16.15" hidden="false" customHeight="false" outlineLevel="0" collapsed="false">
      <c r="A3" s="0" t="n">
        <v>2</v>
      </c>
      <c r="B3" s="3" t="s">
        <v>17</v>
      </c>
      <c r="C3" s="3" t="s">
        <v>22</v>
      </c>
      <c r="D3" s="3" t="s">
        <v>30</v>
      </c>
      <c r="E3" s="3" t="s">
        <v>31</v>
      </c>
      <c r="F3" s="3" t="n">
        <f aca="false">LEN(D3)</f>
        <v>25</v>
      </c>
      <c r="G3" s="3" t="n">
        <f aca="false">LEN(E3)</f>
        <v>21</v>
      </c>
      <c r="H3" s="3" t="n">
        <f aca="false">F3+G3</f>
        <v>46</v>
      </c>
      <c r="I3" s="3" t="n">
        <f aca="false">J3-H3</f>
        <v>11</v>
      </c>
      <c r="J3" s="3" t="n">
        <v>57</v>
      </c>
      <c r="K3" s="2" t="s">
        <v>105</v>
      </c>
      <c r="L3" s="3" t="s">
        <v>106</v>
      </c>
    </row>
    <row r="4" customFormat="false" ht="16.15" hidden="false" customHeight="false" outlineLevel="0" collapsed="false">
      <c r="A4" s="0" t="n">
        <v>3</v>
      </c>
      <c r="B4" s="3" t="s">
        <v>32</v>
      </c>
      <c r="C4" s="3" t="s">
        <v>36</v>
      </c>
      <c r="D4" s="3" t="s">
        <v>37</v>
      </c>
      <c r="E4" s="3" t="s">
        <v>38</v>
      </c>
      <c r="F4" s="3" t="n">
        <f aca="false">LEN(D4)</f>
        <v>22</v>
      </c>
      <c r="G4" s="3" t="n">
        <f aca="false">LEN(E4)</f>
        <v>20</v>
      </c>
      <c r="H4" s="3" t="n">
        <f aca="false">F4+G4</f>
        <v>42</v>
      </c>
      <c r="I4" s="3" t="n">
        <f aca="false">J4-H4</f>
        <v>16</v>
      </c>
      <c r="J4" s="3" t="n">
        <v>58</v>
      </c>
      <c r="K4" s="2" t="s">
        <v>105</v>
      </c>
      <c r="L4" s="3" t="s">
        <v>106</v>
      </c>
    </row>
    <row r="5" customFormat="false" ht="16.15" hidden="false" customHeight="false" outlineLevel="0" collapsed="false">
      <c r="A5" s="0" t="n">
        <v>4</v>
      </c>
      <c r="B5" s="3" t="s">
        <v>40</v>
      </c>
      <c r="C5" s="3" t="s">
        <v>44</v>
      </c>
      <c r="D5" s="3" t="s">
        <v>45</v>
      </c>
      <c r="E5" s="3" t="s">
        <v>46</v>
      </c>
      <c r="F5" s="3" t="n">
        <f aca="false">LEN(D5)</f>
        <v>24</v>
      </c>
      <c r="G5" s="3" t="n">
        <f aca="false">LEN(E5)</f>
        <v>21</v>
      </c>
      <c r="H5" s="3" t="n">
        <f aca="false">F5+G5</f>
        <v>45</v>
      </c>
      <c r="I5" s="3" t="n">
        <f aca="false">J5-H5</f>
        <v>56</v>
      </c>
      <c r="J5" s="3" t="n">
        <v>101</v>
      </c>
      <c r="K5" s="2" t="s">
        <v>107</v>
      </c>
      <c r="L5" s="3" t="s">
        <v>106</v>
      </c>
      <c r="M5" s="0" t="n">
        <v>117</v>
      </c>
    </row>
    <row r="6" customFormat="false" ht="16.15" hidden="false" customHeight="false" outlineLevel="0" collapsed="false">
      <c r="A6" s="0" t="n">
        <v>5</v>
      </c>
      <c r="B6" s="3" t="s">
        <v>47</v>
      </c>
      <c r="C6" s="3" t="s">
        <v>51</v>
      </c>
      <c r="D6" s="3" t="s">
        <v>52</v>
      </c>
      <c r="E6" s="3" t="s">
        <v>53</v>
      </c>
      <c r="F6" s="3" t="n">
        <f aca="false">LEN(D6)</f>
        <v>25</v>
      </c>
      <c r="G6" s="3" t="n">
        <f aca="false">LEN(E6)</f>
        <v>21</v>
      </c>
      <c r="H6" s="3" t="n">
        <f aca="false">F6+G6</f>
        <v>46</v>
      </c>
      <c r="I6" s="3" t="n">
        <f aca="false">J6-H6</f>
        <v>21</v>
      </c>
      <c r="J6" s="3" t="n">
        <v>67</v>
      </c>
      <c r="K6" s="2" t="s">
        <v>106</v>
      </c>
      <c r="L6" s="3" t="s">
        <v>108</v>
      </c>
    </row>
    <row r="7" customFormat="false" ht="16.15" hidden="false" customHeight="false" outlineLevel="0" collapsed="false">
      <c r="A7" s="0" t="n">
        <v>6</v>
      </c>
      <c r="B7" s="3" t="s">
        <v>17</v>
      </c>
      <c r="C7" s="3" t="s">
        <v>22</v>
      </c>
      <c r="D7" s="3" t="s">
        <v>57</v>
      </c>
      <c r="E7" s="3" t="s">
        <v>58</v>
      </c>
      <c r="F7" s="3" t="n">
        <f aca="false">LEN(D7)</f>
        <v>20</v>
      </c>
      <c r="G7" s="3" t="n">
        <f aca="false">LEN(E7)</f>
        <v>20</v>
      </c>
      <c r="H7" s="3" t="n">
        <f aca="false">F7+G7</f>
        <v>40</v>
      </c>
      <c r="I7" s="3" t="n">
        <f aca="false">J7-H7</f>
        <v>78</v>
      </c>
      <c r="J7" s="3" t="n">
        <v>118</v>
      </c>
      <c r="K7" s="2" t="s">
        <v>107</v>
      </c>
      <c r="L7" s="3" t="s">
        <v>106</v>
      </c>
      <c r="M7" s="0" t="s">
        <v>109</v>
      </c>
    </row>
    <row r="8" customFormat="false" ht="16.15" hidden="false" customHeight="false" outlineLevel="0" collapsed="false">
      <c r="A8" s="0" t="n">
        <v>7</v>
      </c>
      <c r="B8" s="3" t="s">
        <v>59</v>
      </c>
      <c r="C8" s="3" t="s">
        <v>36</v>
      </c>
      <c r="D8" s="3" t="s">
        <v>63</v>
      </c>
      <c r="E8" s="3" t="s">
        <v>64</v>
      </c>
      <c r="F8" s="3" t="n">
        <f aca="false">LEN(D8)</f>
        <v>25</v>
      </c>
      <c r="G8" s="3" t="n">
        <f aca="false">LEN(E8)</f>
        <v>21</v>
      </c>
      <c r="H8" s="3" t="n">
        <f aca="false">F8+G8</f>
        <v>46</v>
      </c>
      <c r="I8" s="3" t="n">
        <f aca="false">J8-H8</f>
        <v>43</v>
      </c>
      <c r="J8" s="3" t="n">
        <v>89</v>
      </c>
      <c r="K8" s="2" t="s">
        <v>107</v>
      </c>
      <c r="L8" s="3" t="s">
        <v>104</v>
      </c>
      <c r="M8" s="0" t="n">
        <v>95</v>
      </c>
    </row>
    <row r="9" customFormat="false" ht="16.15" hidden="false" customHeight="false" outlineLevel="0" collapsed="false">
      <c r="A9" s="0" t="n">
        <v>8</v>
      </c>
      <c r="B9" s="3" t="s">
        <v>32</v>
      </c>
      <c r="C9" s="3" t="s">
        <v>36</v>
      </c>
      <c r="D9" s="3" t="s">
        <v>69</v>
      </c>
      <c r="E9" s="3" t="s">
        <v>70</v>
      </c>
      <c r="F9" s="3" t="n">
        <f aca="false">LEN(D9)</f>
        <v>22</v>
      </c>
      <c r="G9" s="3" t="n">
        <f aca="false">LEN(E9)</f>
        <v>19</v>
      </c>
      <c r="H9" s="3" t="n">
        <f aca="false">F9+G9</f>
        <v>41</v>
      </c>
      <c r="I9" s="3" t="n">
        <f aca="false">J9-H9</f>
        <v>28</v>
      </c>
      <c r="J9" s="3" t="n">
        <v>69</v>
      </c>
      <c r="K9" s="2" t="s">
        <v>105</v>
      </c>
      <c r="L9" s="3" t="s">
        <v>104</v>
      </c>
      <c r="M9" s="0" t="n">
        <v>75</v>
      </c>
    </row>
    <row r="10" customFormat="false" ht="16.15" hidden="false" customHeight="false" outlineLevel="0" collapsed="false">
      <c r="A10" s="0" t="n">
        <v>9</v>
      </c>
      <c r="B10" s="3" t="s">
        <v>71</v>
      </c>
      <c r="C10" s="3" t="s">
        <v>76</v>
      </c>
      <c r="D10" s="3" t="s">
        <v>77</v>
      </c>
      <c r="E10" s="3" t="s">
        <v>78</v>
      </c>
      <c r="F10" s="3" t="n">
        <f aca="false">LEN(D10)</f>
        <v>21</v>
      </c>
      <c r="G10" s="3" t="n">
        <f aca="false">LEN(E10)</f>
        <v>20</v>
      </c>
      <c r="H10" s="3" t="n">
        <f aca="false">F10+G10</f>
        <v>41</v>
      </c>
      <c r="I10" s="3" t="n">
        <f aca="false">J10-H10</f>
        <v>9</v>
      </c>
      <c r="J10" s="3" t="n">
        <v>50</v>
      </c>
      <c r="K10" s="2" t="s">
        <v>107</v>
      </c>
      <c r="L10" s="3" t="s">
        <v>104</v>
      </c>
      <c r="M10" s="0" t="s">
        <v>110</v>
      </c>
    </row>
    <row r="11" customFormat="false" ht="15" hidden="false" customHeight="false" outlineLevel="0" collapsed="false"/>
    <row r="12" customFormat="false" ht="15" hidden="false" customHeight="false" outlineLevel="0" collapsed="false"/>
    <row r="13" customFormat="false" ht="15.75" hidden="false" customHeight="false" outlineLevel="0" collapsed="false">
      <c r="J13" s="5"/>
      <c r="K13" s="5" t="s">
        <v>93</v>
      </c>
      <c r="L13" s="5" t="s">
        <v>92</v>
      </c>
    </row>
    <row r="14" customFormat="false" ht="15.75" hidden="false" customHeight="false" outlineLevel="0" collapsed="false">
      <c r="J14" s="5" t="s">
        <v>111</v>
      </c>
      <c r="K14" s="5" t="n">
        <f aca="false">COUNTIF(K$2:K$10," +")</f>
        <v>3</v>
      </c>
      <c r="L14" s="5" t="n">
        <f aca="false">COUNTIF(L$2:L$10," +")</f>
        <v>0</v>
      </c>
    </row>
    <row r="15" customFormat="false" ht="15.75" hidden="false" customHeight="false" outlineLevel="0" collapsed="false">
      <c r="J15" s="5" t="s">
        <v>112</v>
      </c>
      <c r="K15" s="5" t="n">
        <f aca="false">COUNTIF(K$2:K$10," +?")</f>
        <v>1</v>
      </c>
      <c r="L15" s="5" t="n">
        <f aca="false">COUNTIF(L$2:L$10," +?")</f>
        <v>0</v>
      </c>
    </row>
    <row r="16" customFormat="false" ht="15.75" hidden="false" customHeight="false" outlineLevel="0" collapsed="false">
      <c r="J16" s="5" t="s">
        <v>113</v>
      </c>
      <c r="K16" s="5" t="n">
        <f aca="false">COUNTIF(K$2:K$10," -")</f>
        <v>1</v>
      </c>
      <c r="L16" s="5" t="n">
        <f aca="false">COUNTIF(L$2:L$10," -")</f>
        <v>4</v>
      </c>
    </row>
    <row r="17" customFormat="false" ht="15.75" hidden="false" customHeight="false" outlineLevel="0" collapsed="false">
      <c r="J17" s="5" t="s">
        <v>114</v>
      </c>
      <c r="K17" s="5" t="n">
        <f aca="false">COUNTIF(K$2:K$10,"NS")</f>
        <v>4</v>
      </c>
      <c r="L17" s="5" t="n">
        <f aca="false">COUNTIF(L$2:L$10,"NS")</f>
        <v>0</v>
      </c>
    </row>
    <row r="18" customFormat="false" ht="15.75" hidden="false" customHeight="false" outlineLevel="0" collapsed="false">
      <c r="J18" s="5" t="s">
        <v>115</v>
      </c>
      <c r="K18" s="5" t="n">
        <f aca="false">COUNTIF(K$2:K$10,"PD")</f>
        <v>0</v>
      </c>
      <c r="L18" s="5" t="n">
        <f aca="false">COUNTIF(L$2:L$10,"PD")</f>
        <v>4</v>
      </c>
    </row>
    <row r="19" customFormat="false" ht="15.75" hidden="false" customHeight="false" outlineLevel="0" collapsed="false">
      <c r="J19" s="5" t="s">
        <v>116</v>
      </c>
      <c r="K19" s="5" t="n">
        <f aca="false">COUNTIF(K$2:K$10,"PD?")</f>
        <v>0</v>
      </c>
      <c r="L19" s="5" t="n">
        <f aca="false">COUNTIF(L$2:L$10,"PD?")</f>
        <v>1</v>
      </c>
    </row>
    <row r="20" customFormat="false" ht="15.75" hidden="false" customHeight="false" outlineLevel="0" collapsed="false">
      <c r="J20" s="14" t="s">
        <v>117</v>
      </c>
      <c r="K20" s="5" t="n">
        <f aca="false">SUM(K14:K19)</f>
        <v>9</v>
      </c>
      <c r="L20" s="5" t="n">
        <f aca="false">SUM(L14:L19)</f>
        <v>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4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37" activeCellId="0" sqref="D37"/>
    </sheetView>
  </sheetViews>
  <sheetFormatPr defaultRowHeight="15.75"/>
  <cols>
    <col collapsed="false" hidden="false" max="1" min="1" style="0" width="24.8604651162791"/>
    <col collapsed="false" hidden="false" max="2" min="2" style="0" width="7.62790697674419"/>
    <col collapsed="false" hidden="false" max="3" min="3" style="0" width="13.1674418604651"/>
    <col collapsed="false" hidden="false" max="4" min="4" style="0" width="14.646511627907"/>
    <col collapsed="false" hidden="false" max="9" min="9" style="0" width="10.706976744186"/>
  </cols>
  <sheetData>
    <row r="1" customFormat="false" ht="15.75" hidden="false" customHeight="false" outlineLevel="0" collapsed="false">
      <c r="A1" s="15"/>
      <c r="B1" s="15"/>
      <c r="C1" s="15" t="n">
        <v>18</v>
      </c>
      <c r="D1" s="15" t="n">
        <v>18</v>
      </c>
    </row>
    <row r="2" customFormat="false" ht="15" hidden="false" customHeight="true" outlineLevel="0" collapsed="false">
      <c r="A2" s="16"/>
      <c r="B2" s="16" t="s">
        <v>118</v>
      </c>
      <c r="C2" s="16" t="s">
        <v>119</v>
      </c>
      <c r="D2" s="16" t="s">
        <v>120</v>
      </c>
      <c r="G2" s="17" t="s">
        <v>121</v>
      </c>
      <c r="H2" s="18" t="n">
        <v>0.125</v>
      </c>
      <c r="I2" s="19"/>
    </row>
    <row r="3" customFormat="false" ht="15" hidden="false" customHeight="true" outlineLevel="0" collapsed="false">
      <c r="A3" s="16" t="s">
        <v>122</v>
      </c>
      <c r="B3" s="20" t="n">
        <f aca="false">B10-SUM(B4:B9)</f>
        <v>11.78</v>
      </c>
      <c r="C3" s="21" t="n">
        <f aca="false">B3*$C$1</f>
        <v>212.04</v>
      </c>
      <c r="D3" s="21" t="n">
        <f aca="false">B3*$D$1+C8</f>
        <v>214.2</v>
      </c>
      <c r="G3" s="22" t="s">
        <v>121</v>
      </c>
      <c r="H3" s="23" t="n">
        <v>0.0104166666666667</v>
      </c>
      <c r="I3" s="24" t="s">
        <v>123</v>
      </c>
    </row>
    <row r="4" customFormat="false" ht="15" hidden="false" customHeight="true" outlineLevel="0" collapsed="false">
      <c r="A4" s="16" t="s">
        <v>124</v>
      </c>
      <c r="B4" s="20" t="n">
        <v>5</v>
      </c>
      <c r="C4" s="21" t="n">
        <f aca="false">B4*$C$1</f>
        <v>90</v>
      </c>
      <c r="D4" s="21" t="n">
        <f aca="false">B4*$D$1</f>
        <v>90</v>
      </c>
      <c r="G4" s="25" t="s">
        <v>125</v>
      </c>
      <c r="H4" s="26" t="n">
        <v>0.0208333333333333</v>
      </c>
      <c r="I4" s="24"/>
    </row>
    <row r="5" customFormat="false" ht="15" hidden="false" customHeight="true" outlineLevel="0" collapsed="false">
      <c r="A5" s="16" t="s">
        <v>126</v>
      </c>
      <c r="B5" s="20" t="n">
        <v>5</v>
      </c>
      <c r="C5" s="21" t="n">
        <f aca="false">B5*$C$1</f>
        <v>90</v>
      </c>
      <c r="D5" s="21" t="n">
        <f aca="false">B5*$D$1</f>
        <v>90</v>
      </c>
      <c r="G5" s="27" t="s">
        <v>127</v>
      </c>
      <c r="H5" s="28" t="n">
        <v>0.00694444444444444</v>
      </c>
      <c r="I5" s="29"/>
    </row>
    <row r="6" customFormat="false" ht="15" hidden="false" customHeight="true" outlineLevel="0" collapsed="false">
      <c r="A6" s="16" t="s">
        <v>128</v>
      </c>
      <c r="B6" s="20" t="n">
        <v>0.5</v>
      </c>
      <c r="C6" s="21" t="n">
        <f aca="false">B6*$C$1</f>
        <v>9</v>
      </c>
      <c r="D6" s="21" t="n">
        <f aca="false">B6*$D$1</f>
        <v>9</v>
      </c>
      <c r="G6" s="22" t="s">
        <v>121</v>
      </c>
      <c r="H6" s="23" t="n">
        <v>0.0104166666666667</v>
      </c>
      <c r="I6" s="24" t="s">
        <v>129</v>
      </c>
    </row>
    <row r="7" customFormat="false" ht="15" hidden="false" customHeight="true" outlineLevel="0" collapsed="false">
      <c r="A7" s="16" t="s">
        <v>130</v>
      </c>
      <c r="B7" s="20" t="n">
        <v>2.5</v>
      </c>
      <c r="C7" s="21" t="s">
        <v>106</v>
      </c>
      <c r="D7" s="21" t="s">
        <v>106</v>
      </c>
      <c r="G7" s="25" t="s">
        <v>131</v>
      </c>
      <c r="H7" s="26" t="n">
        <v>0.0208333333333333</v>
      </c>
      <c r="I7" s="24"/>
    </row>
    <row r="8" customFormat="false" ht="15" hidden="false" customHeight="true" outlineLevel="0" collapsed="false">
      <c r="A8" s="16" t="s">
        <v>132</v>
      </c>
      <c r="B8" s="20" t="n">
        <v>0.12</v>
      </c>
      <c r="C8" s="21" t="n">
        <f aca="false">B8*$C$1</f>
        <v>2.16</v>
      </c>
      <c r="D8" s="21" t="s">
        <v>106</v>
      </c>
      <c r="G8" s="27" t="s">
        <v>127</v>
      </c>
      <c r="H8" s="28" t="n">
        <v>0.00694444444444444</v>
      </c>
      <c r="I8" s="24"/>
    </row>
    <row r="9" customFormat="false" ht="15" hidden="false" customHeight="true" outlineLevel="0" collapsed="false">
      <c r="A9" s="16" t="s">
        <v>133</v>
      </c>
      <c r="B9" s="20" t="n">
        <v>0.1</v>
      </c>
      <c r="C9" s="21" t="n">
        <f aca="false">B9*$C$1</f>
        <v>1.8</v>
      </c>
      <c r="D9" s="21" t="n">
        <f aca="false">B9*$D$1</f>
        <v>1.8</v>
      </c>
      <c r="G9" s="30" t="s">
        <v>127</v>
      </c>
      <c r="H9" s="31" t="n">
        <v>0.0416666666666667</v>
      </c>
      <c r="I9" s="32"/>
    </row>
    <row r="10" customFormat="false" ht="15" hidden="false" customHeight="true" outlineLevel="0" collapsed="false">
      <c r="A10" s="16"/>
      <c r="B10" s="20" t="n">
        <v>25</v>
      </c>
      <c r="C10" s="16"/>
      <c r="D10" s="16"/>
      <c r="G10" s="25" t="s">
        <v>134</v>
      </c>
      <c r="H10" s="33" t="s">
        <v>135</v>
      </c>
      <c r="I10" s="32"/>
    </row>
    <row r="11" customFormat="false" ht="15.75" hidden="false" customHeight="false" outlineLevel="0" collapsed="false">
      <c r="A11" s="15"/>
      <c r="B11" s="0" t="n">
        <f aca="false">SUM(B3:B9)</f>
        <v>25</v>
      </c>
      <c r="C11" s="15"/>
      <c r="D11" s="15"/>
    </row>
    <row r="12" customFormat="false" ht="15.75" hidden="false" customHeight="false" outlineLevel="0" collapsed="false">
      <c r="A12" s="15"/>
      <c r="B12" s="15"/>
      <c r="C12" s="15"/>
      <c r="D12" s="15"/>
      <c r="G12" s="15"/>
    </row>
    <row r="13" customFormat="false" ht="15.75" hidden="false" customHeight="false" outlineLevel="0" collapsed="false">
      <c r="A13" s="16"/>
      <c r="B13" s="16" t="s">
        <v>118</v>
      </c>
      <c r="C13" s="16" t="s">
        <v>119</v>
      </c>
      <c r="D13" s="16" t="s">
        <v>120</v>
      </c>
    </row>
    <row r="14" customFormat="false" ht="30" hidden="false" customHeight="false" outlineLevel="0" collapsed="false">
      <c r="A14" s="16" t="s">
        <v>122</v>
      </c>
      <c r="B14" s="20" t="n">
        <f aca="false">B20-SUM(B15:B19)</f>
        <v>16.78</v>
      </c>
      <c r="C14" s="21" t="n">
        <f aca="false">B14*$C$1</f>
        <v>302.04</v>
      </c>
      <c r="D14" s="21" t="n">
        <f aca="false">B14*$D$1+C18</f>
        <v>304.2</v>
      </c>
    </row>
    <row r="15" customFormat="false" ht="15.75" hidden="false" customHeight="false" outlineLevel="0" collapsed="false">
      <c r="A15" s="16" t="s">
        <v>124</v>
      </c>
      <c r="B15" s="20" t="n">
        <v>5</v>
      </c>
      <c r="C15" s="21" t="n">
        <f aca="false">B15*$C$1</f>
        <v>90</v>
      </c>
      <c r="D15" s="21" t="n">
        <f aca="false">B15*$D$1</f>
        <v>90</v>
      </c>
    </row>
    <row r="16" customFormat="false" ht="15.75" hidden="false" customHeight="false" outlineLevel="0" collapsed="false">
      <c r="A16" s="16" t="s">
        <v>128</v>
      </c>
      <c r="B16" s="20" t="n">
        <v>0.5</v>
      </c>
      <c r="C16" s="21" t="n">
        <f aca="false">B16*$C$1</f>
        <v>9</v>
      </c>
      <c r="D16" s="21" t="n">
        <f aca="false">B16*$D$1</f>
        <v>9</v>
      </c>
    </row>
    <row r="17" customFormat="false" ht="15" hidden="false" customHeight="true" outlineLevel="0" collapsed="false">
      <c r="A17" s="16" t="s">
        <v>130</v>
      </c>
      <c r="B17" s="20" t="n">
        <v>2.5</v>
      </c>
      <c r="C17" s="21" t="s">
        <v>106</v>
      </c>
      <c r="D17" s="21"/>
    </row>
    <row r="18" customFormat="false" ht="15.75" hidden="false" customHeight="false" outlineLevel="0" collapsed="false">
      <c r="A18" s="16" t="s">
        <v>132</v>
      </c>
      <c r="B18" s="20" t="n">
        <v>0.12</v>
      </c>
      <c r="C18" s="21" t="n">
        <f aca="false">B18*$C$1</f>
        <v>2.16</v>
      </c>
      <c r="D18" s="21"/>
    </row>
    <row r="19" customFormat="false" ht="15.75" hidden="false" customHeight="false" outlineLevel="0" collapsed="false">
      <c r="A19" s="16" t="s">
        <v>133</v>
      </c>
      <c r="B19" s="20" t="n">
        <v>0.1</v>
      </c>
      <c r="C19" s="21" t="n">
        <f aca="false">B19*$C$1</f>
        <v>1.8</v>
      </c>
      <c r="D19" s="21" t="n">
        <f aca="false">B19*$D$1</f>
        <v>1.8</v>
      </c>
    </row>
    <row r="20" customFormat="false" ht="15.75" hidden="false" customHeight="false" outlineLevel="0" collapsed="false">
      <c r="A20" s="16"/>
      <c r="B20" s="20" t="n">
        <v>25</v>
      </c>
      <c r="C20" s="16"/>
      <c r="D20" s="16"/>
    </row>
    <row r="21" customFormat="false" ht="15.75" hidden="false" customHeight="false" outlineLevel="0" collapsed="false">
      <c r="A21" s="15"/>
      <c r="B21" s="0" t="n">
        <f aca="false">SUM(B14:B19)</f>
        <v>25</v>
      </c>
      <c r="C21" s="15"/>
      <c r="D21" s="15"/>
    </row>
    <row r="22" customFormat="false" ht="15.75" hidden="false" customHeight="false" outlineLevel="0" collapsed="false">
      <c r="D22" s="15"/>
    </row>
    <row r="24" customFormat="false" ht="15" hidden="false" customHeight="true" outlineLevel="0" collapsed="false">
      <c r="A24" s="16"/>
      <c r="B24" s="16" t="s">
        <v>118</v>
      </c>
      <c r="G24" s="25" t="s">
        <v>121</v>
      </c>
      <c r="H24" s="34" t="n">
        <v>0.125</v>
      </c>
      <c r="I24" s="25"/>
    </row>
    <row r="25" customFormat="false" ht="15" hidden="false" customHeight="true" outlineLevel="0" collapsed="false">
      <c r="A25" s="16" t="s">
        <v>122</v>
      </c>
      <c r="B25" s="20" t="n">
        <f aca="false">B11-SUM(B26:B30)</f>
        <v>11.9</v>
      </c>
      <c r="G25" s="25" t="s">
        <v>121</v>
      </c>
      <c r="H25" s="34" t="n">
        <v>0.0104166666666667</v>
      </c>
      <c r="I25" s="35" t="s">
        <v>136</v>
      </c>
    </row>
    <row r="26" customFormat="false" ht="15" hidden="false" customHeight="true" outlineLevel="0" collapsed="false">
      <c r="A26" s="16" t="s">
        <v>124</v>
      </c>
      <c r="B26" s="20" t="n">
        <v>5</v>
      </c>
      <c r="G26" s="25" t="s">
        <v>137</v>
      </c>
      <c r="H26" s="34" t="n">
        <v>0.0104166666666667</v>
      </c>
      <c r="I26" s="35"/>
    </row>
    <row r="27" customFormat="false" ht="15" hidden="false" customHeight="true" outlineLevel="0" collapsed="false">
      <c r="A27" s="16" t="s">
        <v>128</v>
      </c>
      <c r="B27" s="20" t="n">
        <v>0.5</v>
      </c>
      <c r="G27" s="27" t="s">
        <v>127</v>
      </c>
      <c r="H27" s="36" t="n">
        <v>0.0104166666666667</v>
      </c>
      <c r="I27" s="35"/>
    </row>
    <row r="28" customFormat="false" ht="15" hidden="false" customHeight="true" outlineLevel="0" collapsed="false">
      <c r="A28" s="16" t="s">
        <v>130</v>
      </c>
      <c r="B28" s="20" t="n">
        <v>2.5</v>
      </c>
      <c r="G28" s="30" t="s">
        <v>121</v>
      </c>
      <c r="H28" s="37" t="n">
        <v>0.0104166666666667</v>
      </c>
      <c r="I28" s="38" t="s">
        <v>129</v>
      </c>
    </row>
    <row r="29" customFormat="false" ht="15" hidden="false" customHeight="true" outlineLevel="0" collapsed="false">
      <c r="A29" s="16" t="s">
        <v>138</v>
      </c>
      <c r="B29" s="20" t="n">
        <v>5</v>
      </c>
      <c r="G29" s="25" t="s">
        <v>131</v>
      </c>
      <c r="H29" s="34" t="n">
        <v>0.0104166666666667</v>
      </c>
      <c r="I29" s="38"/>
    </row>
    <row r="30" customFormat="false" ht="15" hidden="false" customHeight="true" outlineLevel="0" collapsed="false">
      <c r="A30" s="16" t="s">
        <v>133</v>
      </c>
      <c r="B30" s="20" t="n">
        <v>0.1</v>
      </c>
      <c r="G30" s="25" t="s">
        <v>127</v>
      </c>
      <c r="H30" s="34" t="n">
        <v>0.0104166666666667</v>
      </c>
      <c r="I30" s="38"/>
    </row>
    <row r="31" customFormat="false" ht="15" hidden="false" customHeight="true" outlineLevel="0" collapsed="false">
      <c r="G31" s="25" t="s">
        <v>127</v>
      </c>
      <c r="H31" s="34" t="n">
        <v>0.208333333333333</v>
      </c>
      <c r="I31" s="39"/>
    </row>
    <row r="32" customFormat="false" ht="15" hidden="false" customHeight="true" outlineLevel="0" collapsed="false">
      <c r="G32" s="25" t="s">
        <v>134</v>
      </c>
      <c r="H32" s="25" t="s">
        <v>135</v>
      </c>
      <c r="I32" s="39"/>
    </row>
    <row r="34" customFormat="false" ht="16.5" hidden="false" customHeight="false" outlineLevel="0" collapsed="false"/>
    <row r="35" customFormat="false" ht="16.5" hidden="false" customHeight="false" outlineLevel="0" collapsed="false">
      <c r="A35" s="40"/>
      <c r="B35" s="41" t="s">
        <v>118</v>
      </c>
      <c r="C35" s="42" t="n">
        <v>35</v>
      </c>
    </row>
    <row r="36" customFormat="false" ht="30.75" hidden="false" customHeight="false" outlineLevel="0" collapsed="false">
      <c r="A36" s="43" t="s">
        <v>122</v>
      </c>
      <c r="B36" s="44" t="n">
        <v>9.875</v>
      </c>
      <c r="C36" s="44" t="n">
        <f aca="false">B36*$C$35</f>
        <v>345.625</v>
      </c>
      <c r="D36" s="0" t="n">
        <f aca="false">B36*2.2</f>
        <v>21.725</v>
      </c>
    </row>
    <row r="37" customFormat="false" ht="16.5" hidden="false" customHeight="false" outlineLevel="0" collapsed="false">
      <c r="A37" s="43" t="s">
        <v>139</v>
      </c>
      <c r="B37" s="44" t="n">
        <v>5</v>
      </c>
      <c r="C37" s="44" t="n">
        <f aca="false">B37*$C$35</f>
        <v>175</v>
      </c>
    </row>
    <row r="38" customFormat="false" ht="16.5" hidden="false" customHeight="false" outlineLevel="0" collapsed="false">
      <c r="A38" s="43" t="s">
        <v>140</v>
      </c>
      <c r="B38" s="44" t="n">
        <v>2</v>
      </c>
      <c r="C38" s="44" t="n">
        <f aca="false">B38*$C$35</f>
        <v>70</v>
      </c>
    </row>
    <row r="39" customFormat="false" ht="30.75" hidden="false" customHeight="false" outlineLevel="0" collapsed="false">
      <c r="A39" s="43" t="s">
        <v>141</v>
      </c>
      <c r="B39" s="44" t="n">
        <v>0.5</v>
      </c>
      <c r="C39" s="44" t="n">
        <f aca="false">B39*$C$35</f>
        <v>17.5</v>
      </c>
    </row>
    <row r="40" customFormat="false" ht="16.5" hidden="false" customHeight="false" outlineLevel="0" collapsed="false">
      <c r="A40" s="43" t="s">
        <v>142</v>
      </c>
      <c r="B40" s="44" t="n">
        <v>1.25</v>
      </c>
      <c r="C40" s="44"/>
    </row>
    <row r="41" customFormat="false" ht="16.5" hidden="false" customHeight="false" outlineLevel="0" collapsed="false">
      <c r="A41" s="43" t="s">
        <v>143</v>
      </c>
      <c r="B41" s="44" t="n">
        <v>1.25</v>
      </c>
      <c r="C41" s="44"/>
    </row>
    <row r="42" customFormat="false" ht="16.5" hidden="false" customHeight="false" outlineLevel="0" collapsed="false">
      <c r="A42" s="43" t="s">
        <v>144</v>
      </c>
      <c r="B42" s="44" t="n">
        <v>5</v>
      </c>
      <c r="C42" s="44"/>
    </row>
    <row r="43" customFormat="false" ht="16.5" hidden="false" customHeight="false" outlineLevel="0" collapsed="false">
      <c r="A43" s="43" t="s">
        <v>145</v>
      </c>
      <c r="B43" s="44" t="n">
        <v>0.125</v>
      </c>
      <c r="C43" s="44" t="n">
        <f aca="false">B43*$C$35</f>
        <v>4.375</v>
      </c>
    </row>
    <row r="44" customFormat="false" ht="16.5" hidden="false" customHeight="false" outlineLevel="0" collapsed="false">
      <c r="A44" s="43"/>
      <c r="B44" s="44" t="s">
        <v>146</v>
      </c>
      <c r="C44" s="44"/>
    </row>
  </sheetData>
  <mergeCells count="2">
    <mergeCell ref="I25:I27"/>
    <mergeCell ref="I28:I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RowHeight="15.75"/>
  <cols>
    <col collapsed="false" hidden="false" max="1" min="1" style="0" width="29.7813953488372"/>
    <col collapsed="false" hidden="false" max="3" min="3" style="0" width="9.47441860465116"/>
    <col collapsed="false" hidden="false" max="7" min="7" style="0" width="9.47441860465116"/>
    <col collapsed="false" hidden="false" max="8" min="8" style="0" width="15.506976744186"/>
    <col collapsed="false" hidden="false" max="19" min="19" style="0" width="9.47441860465116"/>
  </cols>
  <sheetData>
    <row r="1" customFormat="false" ht="15.75" hidden="false" customHeight="false" outlineLevel="0" collapsed="false">
      <c r="H1" s="45" t="s">
        <v>147</v>
      </c>
      <c r="I1" s="0" t="n">
        <v>85.8</v>
      </c>
    </row>
    <row r="2" customFormat="false" ht="15.75" hidden="false" customHeight="false" outlineLevel="0" collapsed="false">
      <c r="C2" s="0" t="s">
        <v>148</v>
      </c>
      <c r="D2" s="0" t="s">
        <v>149</v>
      </c>
    </row>
    <row r="3" customFormat="false" ht="30" hidden="false" customHeight="false" outlineLevel="0" collapsed="false">
      <c r="A3" s="16"/>
      <c r="B3" s="16" t="s">
        <v>118</v>
      </c>
      <c r="C3" s="16" t="s">
        <v>150</v>
      </c>
      <c r="D3" s="16" t="s">
        <v>151</v>
      </c>
    </row>
    <row r="4" customFormat="false" ht="15.75" hidden="false" customHeight="false" outlineLevel="0" collapsed="false">
      <c r="A4" s="16" t="s">
        <v>122</v>
      </c>
      <c r="B4" s="20" t="n">
        <f aca="false">B10-SUM(B5:B9)</f>
        <v>11.9</v>
      </c>
      <c r="C4" s="21" t="n">
        <f aca="false">B4*6</f>
        <v>71.4</v>
      </c>
      <c r="D4" s="21" t="n">
        <f aca="false">B4*61</f>
        <v>725.9</v>
      </c>
      <c r="G4" s="0" t="s">
        <v>152</v>
      </c>
    </row>
    <row r="5" customFormat="false" ht="16.5" hidden="false" customHeight="false" outlineLevel="0" collapsed="false">
      <c r="A5" s="16" t="s">
        <v>124</v>
      </c>
      <c r="B5" s="20" t="n">
        <v>5</v>
      </c>
      <c r="C5" s="21" t="n">
        <f aca="false">B5*6</f>
        <v>30</v>
      </c>
      <c r="D5" s="21" t="n">
        <f aca="false">B5*61</f>
        <v>305</v>
      </c>
    </row>
    <row r="6" customFormat="false" ht="16.5" hidden="false" customHeight="false" outlineLevel="0" collapsed="false">
      <c r="A6" s="16" t="s">
        <v>128</v>
      </c>
      <c r="B6" s="20" t="n">
        <v>0.5</v>
      </c>
      <c r="C6" s="21" t="n">
        <f aca="false">B6*6</f>
        <v>3</v>
      </c>
      <c r="D6" s="21" t="n">
        <f aca="false">B6*61</f>
        <v>30.5</v>
      </c>
      <c r="G6" s="40" t="s">
        <v>153</v>
      </c>
      <c r="H6" s="40" t="s">
        <v>154</v>
      </c>
      <c r="I6" s="40" t="s">
        <v>155</v>
      </c>
      <c r="J6" s="40" t="s">
        <v>156</v>
      </c>
    </row>
    <row r="7" customFormat="false" ht="16.5" hidden="false" customHeight="false" outlineLevel="0" collapsed="false">
      <c r="A7" s="16" t="s">
        <v>130</v>
      </c>
      <c r="B7" s="20" t="n">
        <v>2.5</v>
      </c>
      <c r="C7" s="21" t="n">
        <f aca="false">B7*6</f>
        <v>15</v>
      </c>
      <c r="D7" s="21"/>
      <c r="G7" s="43" t="s">
        <v>157</v>
      </c>
      <c r="H7" s="43" t="s">
        <v>158</v>
      </c>
      <c r="I7" s="43" t="s">
        <v>159</v>
      </c>
      <c r="J7" s="43" t="s">
        <v>160</v>
      </c>
    </row>
    <row r="8" customFormat="false" ht="16.5" hidden="false" customHeight="false" outlineLevel="0" collapsed="false">
      <c r="A8" s="16" t="s">
        <v>144</v>
      </c>
      <c r="B8" s="20" t="n">
        <v>5</v>
      </c>
      <c r="C8" s="21"/>
      <c r="D8" s="21"/>
      <c r="G8" s="43" t="s">
        <v>161</v>
      </c>
      <c r="H8" s="43" t="s">
        <v>162</v>
      </c>
      <c r="I8" s="43" t="s">
        <v>163</v>
      </c>
      <c r="J8" s="43" t="s">
        <v>164</v>
      </c>
    </row>
    <row r="9" customFormat="false" ht="16.5" hidden="false" customHeight="false" outlineLevel="0" collapsed="false">
      <c r="A9" s="16" t="s">
        <v>133</v>
      </c>
      <c r="B9" s="20" t="n">
        <v>0.1</v>
      </c>
      <c r="C9" s="21" t="n">
        <f aca="false">B9*6</f>
        <v>0.6</v>
      </c>
      <c r="D9" s="21" t="n">
        <f aca="false">B9*61</f>
        <v>6.1</v>
      </c>
      <c r="G9" s="43" t="s">
        <v>165</v>
      </c>
      <c r="H9" s="43" t="s">
        <v>166</v>
      </c>
      <c r="I9" s="46"/>
      <c r="J9" s="46"/>
    </row>
    <row r="10" customFormat="false" ht="16.5" hidden="false" customHeight="false" outlineLevel="0" collapsed="false">
      <c r="A10" s="16"/>
      <c r="B10" s="20" t="n">
        <v>25</v>
      </c>
      <c r="C10" s="16"/>
      <c r="D10" s="16"/>
    </row>
    <row r="11" customFormat="false" ht="16.5" hidden="false" customHeight="false" outlineLevel="0" collapsed="false">
      <c r="A11" s="15"/>
      <c r="B11" s="0" t="n">
        <f aca="false">SUM(B4:B9)</f>
        <v>25</v>
      </c>
      <c r="C11" s="15"/>
      <c r="D11" s="15"/>
      <c r="G11" s="40" t="s">
        <v>167</v>
      </c>
      <c r="H11" s="40" t="s">
        <v>168</v>
      </c>
      <c r="I11" s="40" t="s">
        <v>169</v>
      </c>
      <c r="J11" s="40" t="s">
        <v>170</v>
      </c>
    </row>
    <row r="12" customFormat="false" ht="16.5" hidden="false" customHeight="false" outlineLevel="0" collapsed="false">
      <c r="G12" s="43" t="s">
        <v>171</v>
      </c>
      <c r="H12" s="43" t="s">
        <v>172</v>
      </c>
      <c r="I12" s="43" t="s">
        <v>173</v>
      </c>
      <c r="J12" s="43" t="s">
        <v>174</v>
      </c>
    </row>
    <row r="13" customFormat="false" ht="16.5" hidden="false" customHeight="false" outlineLevel="0" collapsed="false">
      <c r="A13" s="16"/>
      <c r="C13" s="16" t="n">
        <f aca="false">C4+C5+C9+C6</f>
        <v>105</v>
      </c>
      <c r="D13" s="16" t="n">
        <f aca="false">SUM(D4:D10)</f>
        <v>1067.5</v>
      </c>
      <c r="G13" s="43" t="s">
        <v>175</v>
      </c>
      <c r="H13" s="43" t="s">
        <v>176</v>
      </c>
      <c r="I13" s="43" t="s">
        <v>177</v>
      </c>
      <c r="J13" s="43" t="s">
        <v>178</v>
      </c>
    </row>
    <row r="14" customFormat="false" ht="16.5" hidden="false" customHeight="false" outlineLevel="0" collapsed="false">
      <c r="A14" s="16"/>
      <c r="B14" s="16" t="n">
        <f aca="false">B10-B8</f>
        <v>20</v>
      </c>
      <c r="C14" s="21" t="n">
        <f aca="false">B14*6</f>
        <v>120</v>
      </c>
      <c r="D14" s="21"/>
      <c r="G14" s="43"/>
      <c r="H14" s="43"/>
      <c r="I14" s="46"/>
      <c r="J14" s="46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RowHeight="15.75"/>
  <cols>
    <col collapsed="false" hidden="false" max="2" min="2" style="0" width="2.58604651162791"/>
    <col collapsed="false" hidden="false" max="3" min="3" style="0" width="7.38604651162791"/>
    <col collapsed="false" hidden="false" max="4" min="4" style="0" width="11.0744186046512"/>
    <col collapsed="false" hidden="false" max="5" min="5" style="0" width="12.306976744186"/>
    <col collapsed="false" hidden="false" max="6" min="6" style="0" width="11.2"/>
    <col collapsed="false" hidden="false" max="7" min="7" style="0" width="10.5813953488372"/>
    <col collapsed="false" hidden="false" max="8" min="8" style="0" width="10.2139534883721"/>
    <col collapsed="false" hidden="false" max="9" min="9" style="0" width="10.5813953488372"/>
    <col collapsed="false" hidden="false" max="10" min="10" style="0" width="10.706976744186"/>
    <col collapsed="false" hidden="false" max="11" min="11" style="0" width="10.5813953488372"/>
    <col collapsed="false" hidden="false" max="13" min="13" style="0" width="12.4279069767442"/>
  </cols>
  <sheetData>
    <row r="1" customFormat="false" ht="15.75" hidden="false" customHeight="false" outlineLevel="0" collapsed="false">
      <c r="H1" s="0" t="s">
        <v>179</v>
      </c>
    </row>
    <row r="2" customFormat="false" ht="18.75" hidden="false" customHeight="false" outlineLevel="0" collapsed="false">
      <c r="A2" s="0" t="s">
        <v>79</v>
      </c>
      <c r="C2" s="47" t="s">
        <v>180</v>
      </c>
      <c r="D2" s="48" t="s">
        <v>1</v>
      </c>
      <c r="E2" s="48" t="s">
        <v>4</v>
      </c>
      <c r="F2" s="49" t="s">
        <v>181</v>
      </c>
      <c r="G2" s="49" t="s">
        <v>182</v>
      </c>
      <c r="H2" s="5" t="s">
        <v>183</v>
      </c>
      <c r="I2" s="5" t="s">
        <v>184</v>
      </c>
      <c r="J2" s="5" t="s">
        <v>185</v>
      </c>
      <c r="K2" s="5" t="s">
        <v>186</v>
      </c>
      <c r="L2" s="5" t="s">
        <v>92</v>
      </c>
      <c r="M2" s="5" t="s">
        <v>187</v>
      </c>
      <c r="N2" s="50" t="s">
        <v>188</v>
      </c>
    </row>
    <row r="3" customFormat="false" ht="15.75" hidden="false" customHeight="false" outlineLevel="0" collapsed="false">
      <c r="A3" s="0" t="s">
        <v>83</v>
      </c>
      <c r="C3" s="0" t="n">
        <v>1</v>
      </c>
      <c r="D3" s="51" t="s">
        <v>17</v>
      </c>
      <c r="E3" s="51" t="s">
        <v>20</v>
      </c>
      <c r="F3" s="5" t="s">
        <v>189</v>
      </c>
      <c r="G3" s="5" t="s">
        <v>190</v>
      </c>
      <c r="H3" s="5" t="s">
        <v>105</v>
      </c>
      <c r="I3" s="5" t="s">
        <v>105</v>
      </c>
      <c r="J3" s="5" t="s">
        <v>105</v>
      </c>
      <c r="K3" s="5" t="s">
        <v>105</v>
      </c>
      <c r="L3" s="5" t="s">
        <v>105</v>
      </c>
      <c r="M3" s="5"/>
    </row>
    <row r="4" customFormat="false" ht="15" hidden="false" customHeight="false" outlineLevel="0" collapsed="false">
      <c r="A4" s="52" t="s">
        <v>84</v>
      </c>
      <c r="B4" s="52"/>
      <c r="C4" s="0" t="n">
        <v>2</v>
      </c>
      <c r="D4" s="51" t="s">
        <v>17</v>
      </c>
      <c r="E4" s="51" t="s">
        <v>29</v>
      </c>
      <c r="F4" s="5" t="s">
        <v>189</v>
      </c>
      <c r="G4" s="5" t="s">
        <v>190</v>
      </c>
      <c r="H4" s="5" t="s">
        <v>105</v>
      </c>
      <c r="I4" s="5" t="s">
        <v>106</v>
      </c>
      <c r="J4" s="5" t="s">
        <v>105</v>
      </c>
      <c r="K4" s="5" t="s">
        <v>106</v>
      </c>
      <c r="L4" s="5" t="s">
        <v>106</v>
      </c>
      <c r="M4" s="5"/>
    </row>
    <row r="5" customFormat="false" ht="15" hidden="false" customHeight="false" outlineLevel="0" collapsed="false">
      <c r="A5" s="0" t="s">
        <v>85</v>
      </c>
      <c r="C5" s="0" t="n">
        <v>3</v>
      </c>
      <c r="D5" s="51" t="s">
        <v>32</v>
      </c>
      <c r="E5" s="51" t="s">
        <v>35</v>
      </c>
      <c r="F5" s="5" t="s">
        <v>191</v>
      </c>
      <c r="G5" s="5" t="s">
        <v>189</v>
      </c>
      <c r="H5" s="5" t="s">
        <v>192</v>
      </c>
      <c r="I5" s="5" t="s">
        <v>105</v>
      </c>
      <c r="J5" s="5" t="s">
        <v>192</v>
      </c>
      <c r="K5" s="5" t="s">
        <v>106</v>
      </c>
      <c r="L5" s="5" t="s">
        <v>106</v>
      </c>
      <c r="M5" s="5"/>
    </row>
    <row r="6" customFormat="false" ht="15" hidden="false" customHeight="false" outlineLevel="0" collapsed="false">
      <c r="A6" s="0" t="s">
        <v>193</v>
      </c>
      <c r="C6" s="0" t="n">
        <v>4</v>
      </c>
      <c r="D6" s="51" t="s">
        <v>40</v>
      </c>
      <c r="E6" s="51" t="s">
        <v>43</v>
      </c>
      <c r="F6" s="5" t="s">
        <v>194</v>
      </c>
      <c r="G6" s="5" t="s">
        <v>195</v>
      </c>
      <c r="H6" s="5" t="s">
        <v>192</v>
      </c>
      <c r="I6" s="5" t="s">
        <v>105</v>
      </c>
      <c r="J6" s="5" t="s">
        <v>192</v>
      </c>
      <c r="K6" s="5" t="s">
        <v>106</v>
      </c>
      <c r="L6" s="5" t="s">
        <v>106</v>
      </c>
      <c r="M6" s="5"/>
      <c r="N6" s="50" t="s">
        <v>196</v>
      </c>
    </row>
    <row r="7" customFormat="false" ht="15" hidden="false" customHeight="false" outlineLevel="0" collapsed="false">
      <c r="A7" s="0" t="s">
        <v>191</v>
      </c>
      <c r="B7" s="53"/>
      <c r="C7" s="0" t="n">
        <v>5</v>
      </c>
      <c r="D7" s="51" t="s">
        <v>47</v>
      </c>
      <c r="E7" s="51" t="s">
        <v>50</v>
      </c>
      <c r="F7" s="5" t="s">
        <v>197</v>
      </c>
      <c r="G7" s="5" t="s">
        <v>198</v>
      </c>
      <c r="H7" s="5" t="s">
        <v>199</v>
      </c>
      <c r="I7" s="5" t="s">
        <v>199</v>
      </c>
      <c r="J7" s="5" t="s">
        <v>199</v>
      </c>
      <c r="K7" s="5" t="s">
        <v>199</v>
      </c>
      <c r="L7" s="5" t="s">
        <v>199</v>
      </c>
      <c r="M7" s="5"/>
      <c r="N7" s="50" t="s">
        <v>200</v>
      </c>
    </row>
    <row r="8" customFormat="false" ht="15" hidden="false" customHeight="false" outlineLevel="0" collapsed="false">
      <c r="A8" s="0" t="s">
        <v>87</v>
      </c>
      <c r="B8" s="52"/>
      <c r="C8" s="0" t="n">
        <v>6</v>
      </c>
      <c r="D8" s="51" t="s">
        <v>17</v>
      </c>
      <c r="E8" s="51" t="s">
        <v>56</v>
      </c>
      <c r="F8" s="5" t="s">
        <v>189</v>
      </c>
      <c r="G8" s="5" t="s">
        <v>190</v>
      </c>
      <c r="H8" s="5" t="s">
        <v>192</v>
      </c>
      <c r="I8" s="5" t="s">
        <v>105</v>
      </c>
      <c r="J8" s="5" t="s">
        <v>192</v>
      </c>
      <c r="K8" s="5" t="s">
        <v>106</v>
      </c>
      <c r="L8" s="5" t="s">
        <v>106</v>
      </c>
      <c r="M8" s="5"/>
      <c r="N8" s="50" t="s">
        <v>201</v>
      </c>
    </row>
    <row r="9" customFormat="false" ht="15" hidden="false" customHeight="false" outlineLevel="0" collapsed="false">
      <c r="A9" s="52" t="s">
        <v>88</v>
      </c>
      <c r="C9" s="0" t="n">
        <v>7</v>
      </c>
      <c r="D9" s="51" t="s">
        <v>59</v>
      </c>
      <c r="E9" s="51" t="s">
        <v>62</v>
      </c>
      <c r="F9" s="5" t="s">
        <v>190</v>
      </c>
      <c r="G9" s="5" t="s">
        <v>189</v>
      </c>
      <c r="H9" s="5" t="s">
        <v>105</v>
      </c>
      <c r="I9" s="5" t="s">
        <v>108</v>
      </c>
      <c r="J9" s="5" t="s">
        <v>105</v>
      </c>
      <c r="K9" s="5" t="s">
        <v>108</v>
      </c>
      <c r="L9" s="5" t="s">
        <v>108</v>
      </c>
      <c r="M9" s="5"/>
      <c r="N9" s="0" t="s">
        <v>201</v>
      </c>
    </row>
    <row r="10" customFormat="false" ht="15" hidden="false" customHeight="false" outlineLevel="0" collapsed="false">
      <c r="A10" s="0" t="s">
        <v>202</v>
      </c>
      <c r="B10" s="54"/>
      <c r="C10" s="0" t="n">
        <v>8</v>
      </c>
      <c r="D10" s="51" t="s">
        <v>32</v>
      </c>
      <c r="E10" s="51" t="s">
        <v>67</v>
      </c>
      <c r="F10" s="5" t="s">
        <v>191</v>
      </c>
      <c r="G10" s="5" t="s">
        <v>189</v>
      </c>
      <c r="H10" s="5" t="s">
        <v>192</v>
      </c>
      <c r="I10" s="5" t="s">
        <v>105</v>
      </c>
      <c r="J10" s="5" t="s">
        <v>192</v>
      </c>
      <c r="K10" s="5" t="s">
        <v>192</v>
      </c>
      <c r="L10" s="5" t="s">
        <v>106</v>
      </c>
      <c r="M10" s="5"/>
    </row>
    <row r="11" customFormat="false" ht="15" hidden="false" customHeight="false" outlineLevel="0" collapsed="false">
      <c r="A11" s="55" t="s">
        <v>90</v>
      </c>
      <c r="B11" s="55"/>
      <c r="C11" s="0" t="n">
        <v>9</v>
      </c>
      <c r="D11" s="51" t="s">
        <v>71</v>
      </c>
      <c r="E11" s="51" t="s">
        <v>74</v>
      </c>
      <c r="F11" s="5" t="s">
        <v>190</v>
      </c>
      <c r="G11" s="5" t="s">
        <v>191</v>
      </c>
      <c r="H11" s="5" t="s">
        <v>192</v>
      </c>
      <c r="I11" s="5" t="s">
        <v>192</v>
      </c>
      <c r="J11" s="5" t="s">
        <v>192</v>
      </c>
      <c r="K11" s="5" t="s">
        <v>192</v>
      </c>
      <c r="L11" s="5" t="s">
        <v>192</v>
      </c>
      <c r="M11" s="5"/>
    </row>
    <row r="12" customFormat="false" ht="15.75" hidden="false" customHeight="false" outlineLevel="0" collapsed="false">
      <c r="A12" s="53" t="s">
        <v>203</v>
      </c>
    </row>
    <row r="16" customFormat="false" ht="15" hidden="false" customHeight="false" outlineLevel="0" collapsed="false"/>
    <row r="17" customFormat="false" ht="15" hidden="false" customHeight="false" outlineLevel="0" collapsed="false"/>
    <row r="18" customFormat="false" ht="15" hidden="false" customHeight="false" outlineLevel="0" collapsed="false"/>
    <row r="19" customFormat="false" ht="15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RowHeight="15.75"/>
  <cols>
    <col collapsed="false" hidden="false" max="1" min="1" style="0" width="4.43255813953488"/>
    <col collapsed="false" hidden="false" max="2" min="2" style="0" width="12.0604651162791"/>
    <col collapsed="false" hidden="false" max="3" min="3" style="0" width="12.306976744186"/>
    <col collapsed="false" hidden="false" max="4" min="4" style="0" width="12.9209302325581"/>
    <col collapsed="false" hidden="false" max="5" min="5" style="0" width="13.7813953488372"/>
    <col collapsed="false" hidden="false" max="10" min="6" style="0" width="10.706976744186"/>
  </cols>
  <sheetData>
    <row r="1" customFormat="false" ht="15.75" hidden="false" customHeight="false" outlineLevel="0" collapsed="false">
      <c r="F1" s="0" t="s">
        <v>204</v>
      </c>
    </row>
    <row r="2" customFormat="false" ht="18.75" hidden="false" customHeight="false" outlineLevel="0" collapsed="false">
      <c r="A2" s="47" t="s">
        <v>180</v>
      </c>
      <c r="B2" s="48" t="s">
        <v>1</v>
      </c>
      <c r="C2" s="48" t="s">
        <v>4</v>
      </c>
      <c r="D2" s="49" t="s">
        <v>181</v>
      </c>
      <c r="E2" s="56" t="s">
        <v>182</v>
      </c>
      <c r="F2" s="5" t="s">
        <v>183</v>
      </c>
      <c r="G2" s="5" t="s">
        <v>184</v>
      </c>
      <c r="H2" s="5" t="s">
        <v>185</v>
      </c>
      <c r="I2" s="5" t="s">
        <v>186</v>
      </c>
      <c r="J2" s="5" t="s">
        <v>92</v>
      </c>
    </row>
    <row r="3" customFormat="false" ht="15.75" hidden="false" customHeight="false" outlineLevel="0" collapsed="false">
      <c r="A3" s="0" t="n">
        <v>1</v>
      </c>
      <c r="B3" s="51" t="s">
        <v>17</v>
      </c>
      <c r="C3" s="51" t="s">
        <v>20</v>
      </c>
      <c r="D3" s="5" t="s">
        <v>189</v>
      </c>
      <c r="E3" s="57" t="s">
        <v>190</v>
      </c>
      <c r="F3" s="5" t="s">
        <v>192</v>
      </c>
      <c r="G3" s="5" t="s">
        <v>105</v>
      </c>
      <c r="H3" s="5" t="s">
        <v>192</v>
      </c>
      <c r="I3" s="5" t="s">
        <v>106</v>
      </c>
      <c r="J3" s="5" t="s">
        <v>106</v>
      </c>
    </row>
    <row r="4" customFormat="false" ht="15" hidden="false" customHeight="false" outlineLevel="0" collapsed="false">
      <c r="A4" s="0" t="n">
        <v>2</v>
      </c>
      <c r="B4" s="51" t="s">
        <v>17</v>
      </c>
      <c r="C4" s="51" t="s">
        <v>29</v>
      </c>
      <c r="D4" s="5" t="s">
        <v>189</v>
      </c>
      <c r="E4" s="57" t="s">
        <v>190</v>
      </c>
      <c r="F4" s="5" t="s">
        <v>192</v>
      </c>
      <c r="G4" s="5" t="s">
        <v>105</v>
      </c>
      <c r="H4" s="5" t="s">
        <v>192</v>
      </c>
      <c r="I4" s="5" t="s">
        <v>106</v>
      </c>
      <c r="J4" s="5" t="s">
        <v>106</v>
      </c>
    </row>
    <row r="5" customFormat="false" ht="15" hidden="false" customHeight="false" outlineLevel="0" collapsed="false">
      <c r="A5" s="0" t="n">
        <v>3</v>
      </c>
      <c r="B5" s="51" t="s">
        <v>32</v>
      </c>
      <c r="C5" s="51" t="s">
        <v>35</v>
      </c>
      <c r="D5" s="5" t="s">
        <v>191</v>
      </c>
      <c r="E5" s="57" t="s">
        <v>189</v>
      </c>
      <c r="F5" s="5" t="s">
        <v>192</v>
      </c>
      <c r="G5" s="5" t="s">
        <v>105</v>
      </c>
      <c r="H5" s="5" t="s">
        <v>192</v>
      </c>
      <c r="I5" s="5" t="s">
        <v>106</v>
      </c>
      <c r="J5" s="5" t="s">
        <v>106</v>
      </c>
    </row>
    <row r="6" customFormat="false" ht="15" hidden="false" customHeight="false" outlineLevel="0" collapsed="false">
      <c r="A6" s="0" t="n">
        <v>4</v>
      </c>
      <c r="B6" s="51" t="s">
        <v>40</v>
      </c>
      <c r="C6" s="51" t="s">
        <v>43</v>
      </c>
      <c r="D6" s="5" t="s">
        <v>194</v>
      </c>
      <c r="E6" s="57" t="s">
        <v>195</v>
      </c>
      <c r="F6" s="5" t="s">
        <v>105</v>
      </c>
      <c r="G6" s="5" t="s">
        <v>106</v>
      </c>
      <c r="H6" s="5" t="s">
        <v>105</v>
      </c>
      <c r="I6" s="5" t="s">
        <v>106</v>
      </c>
      <c r="J6" s="5" t="s">
        <v>106</v>
      </c>
    </row>
    <row r="7" customFormat="false" ht="15" hidden="false" customHeight="false" outlineLevel="0" collapsed="false">
      <c r="A7" s="0" t="n">
        <v>5</v>
      </c>
      <c r="B7" s="51" t="s">
        <v>47</v>
      </c>
      <c r="C7" s="51" t="s">
        <v>50</v>
      </c>
      <c r="D7" s="5" t="s">
        <v>197</v>
      </c>
      <c r="E7" s="57" t="s">
        <v>198</v>
      </c>
      <c r="F7" s="5" t="s">
        <v>105</v>
      </c>
      <c r="G7" s="5" t="s">
        <v>205</v>
      </c>
      <c r="H7" s="5" t="s">
        <v>106</v>
      </c>
      <c r="I7" s="5" t="s">
        <v>105</v>
      </c>
      <c r="J7" s="5" t="s">
        <v>106</v>
      </c>
      <c r="K7" s="50"/>
    </row>
    <row r="8" customFormat="false" ht="15" hidden="false" customHeight="false" outlineLevel="0" collapsed="false">
      <c r="A8" s="0" t="n">
        <v>6</v>
      </c>
      <c r="B8" s="51" t="s">
        <v>17</v>
      </c>
      <c r="C8" s="51" t="s">
        <v>56</v>
      </c>
      <c r="D8" s="5" t="s">
        <v>189</v>
      </c>
      <c r="E8" s="57" t="s">
        <v>190</v>
      </c>
      <c r="F8" s="5" t="s">
        <v>192</v>
      </c>
      <c r="G8" s="5" t="s">
        <v>105</v>
      </c>
      <c r="H8" s="5" t="s">
        <v>192</v>
      </c>
      <c r="I8" s="5" t="s">
        <v>205</v>
      </c>
      <c r="J8" s="5" t="s">
        <v>106</v>
      </c>
    </row>
    <row r="9" customFormat="false" ht="15" hidden="false" customHeight="false" outlineLevel="0" collapsed="false">
      <c r="A9" s="0" t="n">
        <v>7</v>
      </c>
      <c r="B9" s="51" t="s">
        <v>59</v>
      </c>
      <c r="C9" s="51" t="s">
        <v>62</v>
      </c>
      <c r="D9" s="5" t="s">
        <v>190</v>
      </c>
      <c r="E9" s="57" t="s">
        <v>189</v>
      </c>
      <c r="F9" s="5" t="s">
        <v>192</v>
      </c>
      <c r="G9" s="5" t="s">
        <v>105</v>
      </c>
      <c r="H9" s="5" t="s">
        <v>192</v>
      </c>
      <c r="I9" s="5" t="s">
        <v>105</v>
      </c>
      <c r="J9" s="5" t="s">
        <v>106</v>
      </c>
    </row>
    <row r="10" customFormat="false" ht="15" hidden="false" customHeight="false" outlineLevel="0" collapsed="false">
      <c r="A10" s="0" t="n">
        <v>8</v>
      </c>
      <c r="B10" s="51" t="s">
        <v>32</v>
      </c>
      <c r="C10" s="51" t="s">
        <v>67</v>
      </c>
      <c r="D10" s="5" t="s">
        <v>191</v>
      </c>
      <c r="E10" s="57" t="s">
        <v>189</v>
      </c>
      <c r="F10" s="5" t="s">
        <v>192</v>
      </c>
      <c r="G10" s="5" t="s">
        <v>105</v>
      </c>
      <c r="H10" s="5" t="s">
        <v>192</v>
      </c>
      <c r="I10" s="5" t="s">
        <v>192</v>
      </c>
      <c r="J10" s="5" t="s">
        <v>106</v>
      </c>
      <c r="K10" s="50"/>
    </row>
    <row r="11" customFormat="false" ht="15" hidden="false" customHeight="false" outlineLevel="0" collapsed="false">
      <c r="A11" s="0" t="n">
        <v>9</v>
      </c>
      <c r="B11" s="51" t="s">
        <v>71</v>
      </c>
      <c r="C11" s="51" t="s">
        <v>74</v>
      </c>
      <c r="D11" s="5" t="s">
        <v>190</v>
      </c>
      <c r="E11" s="57" t="s">
        <v>191</v>
      </c>
      <c r="F11" s="5"/>
      <c r="G11" s="5"/>
      <c r="H11" s="5"/>
      <c r="I11" s="5"/>
      <c r="J11" s="5"/>
    </row>
    <row r="13" customFormat="false" ht="15" hidden="false" customHeight="false" outlineLevel="0" collapsed="false"/>
    <row r="14" customFormat="false" ht="15" hidden="false" customHeight="false" outlineLevel="0" collapsed="false"/>
    <row r="15" customFormat="false" ht="15" hidden="false" customHeight="false" outlineLevel="0" collapsed="false"/>
    <row r="16" customFormat="false" ht="15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RowHeight="15"/>
  <cols>
    <col collapsed="false" hidden="false" max="1" min="1" style="0" width="4.43255813953488"/>
    <col collapsed="false" hidden="false" max="2" min="2" style="0" width="12.0604651162791"/>
    <col collapsed="false" hidden="false" max="3" min="3" style="0" width="10.2139534883721"/>
    <col collapsed="false" hidden="false" max="4" min="4" style="0" width="4.30697674418605"/>
    <col collapsed="false" hidden="false" max="5" min="5" style="0" width="7.62790697674419"/>
    <col collapsed="false" hidden="false" max="6" min="6" style="0" width="6.4"/>
    <col collapsed="false" hidden="false" max="7" min="7" style="0" width="9.84651162790698"/>
    <col collapsed="false" hidden="false" max="8" min="8" style="0" width="9.35348837209302"/>
    <col collapsed="false" hidden="false" max="9" min="9" style="0" width="10.3395348837209"/>
    <col collapsed="false" hidden="false" max="10" min="10" style="0" width="12.6744186046512"/>
    <col collapsed="false" hidden="false" max="11" min="11" style="58" width="10.706976744186"/>
    <col collapsed="false" hidden="false" max="14" min="12" style="0" width="10.706976744186"/>
    <col collapsed="false" hidden="false" max="15" min="15" style="0" width="19.2"/>
    <col collapsed="false" hidden="false" max="16" min="16" style="0" width="8.73953488372093"/>
    <col collapsed="false" hidden="false" max="17" min="17" style="0" width="12.8"/>
    <col collapsed="false" hidden="false" max="1025" min="18" style="0" width="9.47441860465116"/>
  </cols>
  <sheetData>
    <row r="1" customFormat="false" ht="17.8" hidden="false" customHeight="false" outlineLevel="0" collapsed="false">
      <c r="A1" s="59" t="s">
        <v>180</v>
      </c>
      <c r="B1" s="60" t="s">
        <v>1</v>
      </c>
      <c r="C1" s="60" t="s">
        <v>4</v>
      </c>
      <c r="D1" s="61" t="s">
        <v>8</v>
      </c>
      <c r="E1" s="61" t="s">
        <v>9</v>
      </c>
      <c r="F1" s="60" t="s">
        <v>15</v>
      </c>
      <c r="G1" s="59" t="s">
        <v>181</v>
      </c>
      <c r="H1" s="59" t="s">
        <v>182</v>
      </c>
      <c r="I1" s="62" t="s">
        <v>206</v>
      </c>
      <c r="J1" s="62" t="s">
        <v>207</v>
      </c>
      <c r="K1" s="63" t="s">
        <v>208</v>
      </c>
      <c r="L1" s="62" t="s">
        <v>183</v>
      </c>
      <c r="M1" s="62" t="s">
        <v>184</v>
      </c>
      <c r="N1" s="62" t="s">
        <v>185</v>
      </c>
      <c r="O1" s="62" t="s">
        <v>186</v>
      </c>
      <c r="P1" s="62" t="s">
        <v>92</v>
      </c>
      <c r="Q1" s="62" t="s">
        <v>209</v>
      </c>
    </row>
    <row r="2" customFormat="false" ht="15" hidden="false" customHeight="false" outlineLevel="0" collapsed="false">
      <c r="A2" s="64" t="n">
        <v>1</v>
      </c>
      <c r="B2" s="65" t="s">
        <v>17</v>
      </c>
      <c r="C2" s="65" t="s">
        <v>20</v>
      </c>
      <c r="D2" s="65" t="s">
        <v>22</v>
      </c>
      <c r="E2" s="65" t="n">
        <v>82.2857</v>
      </c>
      <c r="F2" s="65" t="n">
        <v>78</v>
      </c>
      <c r="G2" s="66" t="s">
        <v>189</v>
      </c>
      <c r="H2" s="66" t="s">
        <v>190</v>
      </c>
      <c r="I2" s="67" t="s">
        <v>210</v>
      </c>
      <c r="J2" s="67" t="n">
        <v>55</v>
      </c>
      <c r="K2" s="66" t="n">
        <v>1</v>
      </c>
      <c r="L2" s="67" t="s">
        <v>192</v>
      </c>
      <c r="M2" s="67" t="s">
        <v>105</v>
      </c>
      <c r="N2" s="67" t="s">
        <v>192</v>
      </c>
      <c r="O2" s="67" t="s">
        <v>106</v>
      </c>
      <c r="P2" s="67" t="s">
        <v>106</v>
      </c>
      <c r="Q2" s="68" t="n">
        <f aca="false">TRUE()</f>
        <v>1</v>
      </c>
    </row>
    <row r="3" customFormat="false" ht="15" hidden="false" customHeight="false" outlineLevel="0" collapsed="false">
      <c r="A3" s="69" t="n">
        <v>2</v>
      </c>
      <c r="B3" s="51" t="s">
        <v>17</v>
      </c>
      <c r="C3" s="51" t="s">
        <v>29</v>
      </c>
      <c r="D3" s="51" t="s">
        <v>22</v>
      </c>
      <c r="E3" s="51" t="n">
        <v>94.846</v>
      </c>
      <c r="F3" s="51" t="n">
        <v>57</v>
      </c>
      <c r="G3" s="70" t="s">
        <v>189</v>
      </c>
      <c r="H3" s="70" t="s">
        <v>190</v>
      </c>
      <c r="I3" s="14" t="s">
        <v>210</v>
      </c>
      <c r="J3" s="14" t="n">
        <v>55</v>
      </c>
      <c r="K3" s="70" t="n">
        <v>1</v>
      </c>
      <c r="L3" s="14" t="s">
        <v>192</v>
      </c>
      <c r="M3" s="14" t="s">
        <v>105</v>
      </c>
      <c r="N3" s="14" t="s">
        <v>192</v>
      </c>
      <c r="O3" s="14" t="s">
        <v>106</v>
      </c>
      <c r="P3" s="14" t="s">
        <v>106</v>
      </c>
      <c r="Q3" s="71" t="n">
        <f aca="false">TRUE()</f>
        <v>1</v>
      </c>
    </row>
    <row r="4" customFormat="false" ht="15" hidden="false" customHeight="false" outlineLevel="0" collapsed="false">
      <c r="A4" s="69" t="n">
        <v>3</v>
      </c>
      <c r="B4" s="51" t="s">
        <v>32</v>
      </c>
      <c r="C4" s="51" t="s">
        <v>35</v>
      </c>
      <c r="D4" s="51" t="s">
        <v>36</v>
      </c>
      <c r="E4" s="51" t="n">
        <v>111.1788</v>
      </c>
      <c r="F4" s="51" t="n">
        <v>58</v>
      </c>
      <c r="G4" s="70" t="s">
        <v>191</v>
      </c>
      <c r="H4" s="70" t="s">
        <v>189</v>
      </c>
      <c r="I4" s="14" t="s">
        <v>210</v>
      </c>
      <c r="J4" s="14" t="n">
        <v>55</v>
      </c>
      <c r="K4" s="70" t="n">
        <v>1</v>
      </c>
      <c r="L4" s="14" t="s">
        <v>192</v>
      </c>
      <c r="M4" s="14" t="s">
        <v>105</v>
      </c>
      <c r="N4" s="14" t="s">
        <v>192</v>
      </c>
      <c r="O4" s="14" t="s">
        <v>106</v>
      </c>
      <c r="P4" s="14" t="s">
        <v>106</v>
      </c>
      <c r="Q4" s="71" t="n">
        <f aca="false">TRUE()</f>
        <v>1</v>
      </c>
    </row>
    <row r="5" customFormat="false" ht="15" hidden="false" customHeight="false" outlineLevel="0" collapsed="false">
      <c r="A5" s="69" t="n">
        <v>4</v>
      </c>
      <c r="B5" s="51" t="s">
        <v>40</v>
      </c>
      <c r="C5" s="51" t="s">
        <v>43</v>
      </c>
      <c r="D5" s="51" t="s">
        <v>44</v>
      </c>
      <c r="E5" s="51" t="n">
        <v>50.376</v>
      </c>
      <c r="F5" s="51" t="n">
        <v>101</v>
      </c>
      <c r="G5" s="70" t="s">
        <v>194</v>
      </c>
      <c r="H5" s="70" t="s">
        <v>195</v>
      </c>
      <c r="I5" s="14" t="s">
        <v>211</v>
      </c>
      <c r="J5" s="14" t="n">
        <v>55</v>
      </c>
      <c r="K5" s="70" t="n">
        <v>2</v>
      </c>
      <c r="L5" s="14" t="s">
        <v>105</v>
      </c>
      <c r="M5" s="14" t="s">
        <v>106</v>
      </c>
      <c r="N5" s="14" t="s">
        <v>105</v>
      </c>
      <c r="O5" s="14" t="s">
        <v>106</v>
      </c>
      <c r="P5" s="14" t="s">
        <v>106</v>
      </c>
      <c r="Q5" s="71" t="n">
        <f aca="false">TRUE()</f>
        <v>1</v>
      </c>
    </row>
    <row r="6" customFormat="false" ht="15" hidden="false" customHeight="false" outlineLevel="0" collapsed="false">
      <c r="A6" s="72" t="n">
        <v>5</v>
      </c>
      <c r="B6" s="73" t="s">
        <v>47</v>
      </c>
      <c r="C6" s="73" t="s">
        <v>50</v>
      </c>
      <c r="D6" s="73" t="s">
        <v>51</v>
      </c>
      <c r="E6" s="73" t="n">
        <v>70.7247</v>
      </c>
      <c r="F6" s="73" t="n">
        <v>67</v>
      </c>
      <c r="G6" s="74" t="s">
        <v>197</v>
      </c>
      <c r="H6" s="74" t="s">
        <v>198</v>
      </c>
      <c r="I6" s="4" t="s">
        <v>211</v>
      </c>
      <c r="J6" s="4" t="n">
        <v>55</v>
      </c>
      <c r="K6" s="74" t="n">
        <v>2</v>
      </c>
      <c r="L6" s="4" t="s">
        <v>192</v>
      </c>
      <c r="M6" s="4" t="s">
        <v>105</v>
      </c>
      <c r="N6" s="4" t="s">
        <v>106</v>
      </c>
      <c r="O6" s="4" t="s">
        <v>105</v>
      </c>
      <c r="P6" s="4" t="s">
        <v>106</v>
      </c>
      <c r="Q6" s="75" t="n">
        <f aca="false">FALSE()</f>
        <v>0</v>
      </c>
    </row>
    <row r="7" customFormat="false" ht="15" hidden="false" customHeight="false" outlineLevel="0" collapsed="false">
      <c r="A7" s="64" t="n">
        <v>6</v>
      </c>
      <c r="B7" s="65" t="s">
        <v>59</v>
      </c>
      <c r="C7" s="65" t="s">
        <v>62</v>
      </c>
      <c r="D7" s="65" t="s">
        <v>36</v>
      </c>
      <c r="E7" s="65" t="n">
        <v>76.49516667</v>
      </c>
      <c r="F7" s="65" t="n">
        <v>89</v>
      </c>
      <c r="G7" s="66" t="s">
        <v>190</v>
      </c>
      <c r="H7" s="66" t="s">
        <v>189</v>
      </c>
      <c r="I7" s="67" t="s">
        <v>212</v>
      </c>
      <c r="J7" s="67" t="n">
        <v>60</v>
      </c>
      <c r="K7" s="66" t="n">
        <v>3</v>
      </c>
      <c r="L7" s="67" t="s">
        <v>192</v>
      </c>
      <c r="M7" s="67" t="s">
        <v>105</v>
      </c>
      <c r="N7" s="67" t="s">
        <v>192</v>
      </c>
      <c r="O7" s="67" t="s">
        <v>106</v>
      </c>
      <c r="P7" s="67" t="s">
        <v>106</v>
      </c>
      <c r="Q7" s="68" t="n">
        <f aca="false">TRUE()</f>
        <v>1</v>
      </c>
    </row>
    <row r="8" customFormat="false" ht="15" hidden="false" customHeight="false" outlineLevel="0" collapsed="false">
      <c r="A8" s="69" t="n">
        <v>7</v>
      </c>
      <c r="B8" s="51" t="s">
        <v>71</v>
      </c>
      <c r="C8" s="51" t="s">
        <v>74</v>
      </c>
      <c r="D8" s="51" t="s">
        <v>76</v>
      </c>
      <c r="E8" s="51" t="n">
        <v>1.136333333</v>
      </c>
      <c r="F8" s="51" t="n">
        <v>50</v>
      </c>
      <c r="G8" s="70" t="s">
        <v>190</v>
      </c>
      <c r="H8" s="70" t="s">
        <v>191</v>
      </c>
      <c r="I8" s="14" t="s">
        <v>213</v>
      </c>
      <c r="J8" s="14" t="n">
        <v>60</v>
      </c>
      <c r="K8" s="70" t="n">
        <v>3</v>
      </c>
      <c r="L8" s="14" t="s">
        <v>105</v>
      </c>
      <c r="M8" s="14" t="s">
        <v>106</v>
      </c>
      <c r="N8" s="14" t="s">
        <v>105</v>
      </c>
      <c r="O8" s="14" t="s">
        <v>106</v>
      </c>
      <c r="P8" s="14" t="s">
        <v>106</v>
      </c>
      <c r="Q8" s="71" t="n">
        <f aca="false">TRUE()</f>
        <v>1</v>
      </c>
      <c r="R8" s="15"/>
    </row>
    <row r="9" customFormat="false" ht="15" hidden="false" customHeight="false" outlineLevel="0" collapsed="false">
      <c r="A9" s="76" t="n">
        <v>8</v>
      </c>
      <c r="B9" s="77" t="s">
        <v>17</v>
      </c>
      <c r="C9" s="77" t="s">
        <v>56</v>
      </c>
      <c r="D9" s="77" t="s">
        <v>22</v>
      </c>
      <c r="E9" s="77" t="n">
        <v>94.846</v>
      </c>
      <c r="F9" s="77" t="n">
        <v>118</v>
      </c>
      <c r="G9" s="78" t="s">
        <v>189</v>
      </c>
      <c r="H9" s="78" t="s">
        <v>190</v>
      </c>
      <c r="I9" s="78" t="s">
        <v>214</v>
      </c>
      <c r="J9" s="78" t="n">
        <v>60</v>
      </c>
      <c r="K9" s="78" t="n">
        <v>4</v>
      </c>
      <c r="L9" s="76" t="s">
        <v>192</v>
      </c>
      <c r="M9" s="76" t="s">
        <v>105</v>
      </c>
      <c r="N9" s="76" t="s">
        <v>192</v>
      </c>
      <c r="O9" s="76" t="s">
        <v>106</v>
      </c>
      <c r="P9" s="76" t="s">
        <v>106</v>
      </c>
      <c r="Q9" s="76" t="n">
        <f aca="false">TRUE()</f>
        <v>1</v>
      </c>
      <c r="R9" s="50"/>
    </row>
    <row r="10" customFormat="false" ht="15" hidden="false" customHeight="false" outlineLevel="0" collapsed="false">
      <c r="A10" s="14" t="n">
        <v>9</v>
      </c>
      <c r="B10" s="51" t="s">
        <v>32</v>
      </c>
      <c r="C10" s="51" t="s">
        <v>67</v>
      </c>
      <c r="D10" s="51" t="s">
        <v>36</v>
      </c>
      <c r="E10" s="51" t="n">
        <v>111.1788</v>
      </c>
      <c r="F10" s="51" t="n">
        <v>69</v>
      </c>
      <c r="G10" s="70" t="s">
        <v>191</v>
      </c>
      <c r="H10" s="70" t="s">
        <v>189</v>
      </c>
      <c r="I10" s="70" t="s">
        <v>213</v>
      </c>
      <c r="J10" s="70" t="n">
        <v>60</v>
      </c>
      <c r="K10" s="70" t="n">
        <v>4</v>
      </c>
      <c r="L10" s="14" t="s">
        <v>105</v>
      </c>
      <c r="M10" s="14" t="s">
        <v>106</v>
      </c>
      <c r="N10" s="14" t="s">
        <v>192</v>
      </c>
      <c r="O10" s="14" t="s">
        <v>215</v>
      </c>
      <c r="P10" s="14" t="s">
        <v>106</v>
      </c>
      <c r="Q10" s="14" t="s">
        <v>216</v>
      </c>
      <c r="R10" s="15" t="s">
        <v>217</v>
      </c>
    </row>
    <row r="11" customFormat="false" ht="15" hidden="false" customHeight="false" outlineLevel="0" collapsed="false">
      <c r="Q11" s="79"/>
      <c r="R11" s="79"/>
    </row>
    <row r="12" customFormat="false" ht="15" hidden="false" customHeight="false" outlineLevel="0" collapsed="false">
      <c r="Q12" s="49"/>
      <c r="R12" s="49"/>
    </row>
    <row r="13" customFormat="false" ht="15" hidden="false" customHeight="false" outlineLevel="0" collapsed="false">
      <c r="Q13" s="49" t="s">
        <v>216</v>
      </c>
      <c r="R13" s="49" t="n">
        <v>1</v>
      </c>
    </row>
    <row r="14" customFormat="false" ht="15" hidden="false" customHeight="false" outlineLevel="0" collapsed="false">
      <c r="Q14" s="49" t="n">
        <f aca="false">FALSE()</f>
        <v>0</v>
      </c>
      <c r="R14" s="49" t="n">
        <v>1</v>
      </c>
    </row>
    <row r="15" customFormat="false" ht="15" hidden="false" customHeight="false" outlineLevel="0" collapsed="false">
      <c r="Q15" s="49" t="n">
        <f aca="false">TRUE()</f>
        <v>1</v>
      </c>
      <c r="R15" s="49" t="n">
        <v>7</v>
      </c>
    </row>
    <row r="16" customFormat="false" ht="15" hidden="false" customHeight="false" outlineLevel="0" collapsed="false">
      <c r="Q16" s="49" t="s">
        <v>218</v>
      </c>
      <c r="R16" s="49" t="n">
        <v>9</v>
      </c>
    </row>
    <row r="18" customFormat="false" ht="15" hidden="false" customHeight="false" outlineLevel="0" collapsed="false">
      <c r="R18" s="80" t="n">
        <f aca="false">R15/R16</f>
        <v>0.777777777777778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LibreOffice/5.1.4.2$Linux_X86_64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2016-08-19T23:36:16Z</dcterms:created>
  <dc:creator>Ksenia Krasileva (TGAC)</dc:creator>
  <dc:description/>
  <dc:language>en-GB</dc:language>
  <cp:lastModifiedBy/>
  <cp:lastPrinted>2016-09-26T09:23:47Z</cp:lastPrinted>
  <dcterms:modified xsi:type="dcterms:W3CDTF">2016-10-13T11:13:41Z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