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SATOMI/Desktop/"/>
    </mc:Choice>
  </mc:AlternateContent>
  <bookViews>
    <workbookView xWindow="420" yWindow="460" windowWidth="28300" windowHeight="17540" activeTab="6"/>
  </bookViews>
  <sheets>
    <sheet name="Data" sheetId="1" r:id="rId1"/>
    <sheet name="Chart1" sheetId="5" r:id="rId2"/>
    <sheet name="Chart1 BW" sheetId="6" r:id="rId3"/>
    <sheet name="Chart ERa" sheetId="7" r:id="rId4"/>
    <sheet name="ERa" sheetId="8" r:id="rId5"/>
    <sheet name="Data (2)" sheetId="9" r:id="rId6"/>
    <sheet name="Chart1 BW (2)" sheetId="10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9" l="1"/>
  <c r="A15" i="9"/>
  <c r="A14" i="9"/>
  <c r="A13" i="9"/>
  <c r="A12" i="9"/>
  <c r="A11" i="9"/>
  <c r="A10" i="9"/>
  <c r="A9" i="9"/>
  <c r="A8" i="9"/>
  <c r="A7" i="9"/>
  <c r="G4" i="9"/>
  <c r="G3" i="9"/>
  <c r="G2" i="9"/>
  <c r="C2" i="1"/>
  <c r="D2" i="1"/>
  <c r="E2" i="1"/>
  <c r="F2" i="1"/>
  <c r="G2" i="1"/>
  <c r="C3" i="1"/>
  <c r="D3" i="1"/>
  <c r="E3" i="1"/>
  <c r="F3" i="1"/>
  <c r="G3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C11" i="1"/>
  <c r="D11" i="1"/>
  <c r="E11" i="1"/>
  <c r="F11" i="1"/>
  <c r="G11" i="1"/>
  <c r="A14" i="1"/>
  <c r="A15" i="1"/>
  <c r="A16" i="1"/>
  <c r="A17" i="1"/>
  <c r="A18" i="1"/>
  <c r="A19" i="1"/>
  <c r="A20" i="1"/>
  <c r="A21" i="1"/>
  <c r="B21" i="1"/>
  <c r="F21" i="1"/>
  <c r="A22" i="1"/>
  <c r="F22" i="1"/>
  <c r="A23" i="1"/>
  <c r="B23" i="1"/>
  <c r="D23" i="1"/>
  <c r="E23" i="1"/>
  <c r="F23" i="1"/>
  <c r="A6" i="8"/>
  <c r="B6" i="8"/>
  <c r="C6" i="8"/>
  <c r="D6" i="8"/>
  <c r="E6" i="8"/>
  <c r="F6" i="8"/>
  <c r="A7" i="8"/>
  <c r="B7" i="8"/>
  <c r="C7" i="8"/>
  <c r="D7" i="8"/>
  <c r="E7" i="8"/>
  <c r="F7" i="8"/>
</calcChain>
</file>

<file path=xl/sharedStrings.xml><?xml version="1.0" encoding="utf-8"?>
<sst xmlns="http://schemas.openxmlformats.org/spreadsheetml/2006/main" count="80" uniqueCount="32">
  <si>
    <t>Human</t>
  </si>
  <si>
    <t>A/B</t>
  </si>
  <si>
    <t>D</t>
  </si>
  <si>
    <t>F</t>
  </si>
  <si>
    <t>C (DBD)</t>
  </si>
  <si>
    <t>E (LBD)</t>
  </si>
  <si>
    <t>Mouse</t>
  </si>
  <si>
    <t>Chiken</t>
  </si>
  <si>
    <t>Alligator</t>
  </si>
  <si>
    <t>Turtle</t>
  </si>
  <si>
    <t>Salamander</t>
  </si>
  <si>
    <t>Xenopus</t>
  </si>
  <si>
    <t>P03372</t>
  </si>
  <si>
    <t>GenBank</t>
  </si>
  <si>
    <t>P19785</t>
  </si>
  <si>
    <t>Total</t>
  </si>
  <si>
    <t>BAD08348</t>
  </si>
  <si>
    <t>Length</t>
  </si>
  <si>
    <t>Identity</t>
  </si>
  <si>
    <t>BAF91191</t>
  </si>
  <si>
    <t>P06212</t>
  </si>
  <si>
    <t>BAF30926</t>
  </si>
  <si>
    <t>P81559</t>
  </si>
  <si>
    <t>-</t>
  </si>
  <si>
    <t>Mosquitofish</t>
  </si>
  <si>
    <t>BAF76770</t>
  </si>
  <si>
    <t>Medaka</t>
  </si>
  <si>
    <t>Roach</t>
  </si>
  <si>
    <t>C</t>
  </si>
  <si>
    <t>E</t>
  </si>
  <si>
    <t>BAD91035</t>
  </si>
  <si>
    <t>P50241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</si>
</sst>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0"/>
      <name val="Arial"/>
    </font>
    <font>
      <b/>
      <sz val="14"/>
      <name val="Arial"/>
      <family val="2"/>
    </font>
    <font>
      <sz val="10"/>
      <name val="Arial"/>
    </font>
    <font>
      <u/>
      <sz val="10"/>
      <color indexed="12"/>
      <name val="Arial"/>
    </font>
    <font>
      <sz val="10"/>
      <name val="Stone Sans OS ITC TT-Semi"/>
    </font>
    <font>
      <sz val="24"/>
      <name val="Stone Sans OS ITC TT-Semi"/>
    </font>
    <font>
      <sz val="8"/>
      <name val="Stone Sans OS ITC TT-Sem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1" applyFont="1" applyAlignment="1" applyProtection="1"/>
    <xf numFmtId="1" fontId="5" fillId="0" borderId="0" xfId="0" applyNumberFormat="1" applyFont="1" applyAlignment="1">
      <alignment horizontal="center"/>
    </xf>
    <xf numFmtId="0" fontId="7" fillId="0" borderId="0" xfId="2"/>
  </cellXfs>
  <cellStyles count="3">
    <cellStyle name="Hyperlink" xfId="1" builtinId="8"/>
    <cellStyle name="Normal" xfId="0" builtinId="0"/>
    <cellStyle name="Normal_Worksheet in 2008 SICB meeting.ppt" xfId="2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chartsheet" Target="chartsheets/sheet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61786237189"/>
          <c:y val="0.0161616161616162"/>
          <c:w val="0.812591508052709"/>
          <c:h val="0.9030303030303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0000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D4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bg-BG"/>
                      <a:t>A/B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82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ru-RU"/>
                      <a:t>57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26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Data!$B$2:$B$11</c:f>
              <c:numCache>
                <c:formatCode>General</c:formatCode>
                <c:ptCount val="10"/>
                <c:pt idx="0">
                  <c:v>182.0</c:v>
                </c:pt>
                <c:pt idx="1">
                  <c:v>186.0</c:v>
                </c:pt>
                <c:pt idx="2">
                  <c:v>176.0</c:v>
                </c:pt>
                <c:pt idx="3">
                  <c:v>176.0</c:v>
                </c:pt>
                <c:pt idx="4">
                  <c:v>176.0</c:v>
                </c:pt>
                <c:pt idx="5">
                  <c:v>175.0</c:v>
                </c:pt>
                <c:pt idx="6">
                  <c:v>177.0</c:v>
                </c:pt>
                <c:pt idx="7">
                  <c:v>183.0</c:v>
                </c:pt>
                <c:pt idx="8">
                  <c:v>151.0</c:v>
                </c:pt>
                <c:pt idx="9">
                  <c:v>189.0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C (DBD)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6600" mc:Ignorable="a14" a14:legacySpreadsheetColorIndex="5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6600" mc:Ignorable="a14" a14:legacySpreadsheetColorIndex="5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6600" mc:Ignorable="a14" a14:legacySpreadsheetColorIndex="5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6600" mc:Ignorable="a14" a14:legacySpreadsheetColorIndex="5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6600" mc:Ignorable="a14" a14:legacySpreadsheetColorIndex="5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DBD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Data!$C$2:$C$11</c:f>
              <c:numCache>
                <c:formatCode>General</c:formatCode>
                <c:ptCount val="10"/>
                <c:pt idx="0">
                  <c:v>76.0</c:v>
                </c:pt>
                <c:pt idx="1">
                  <c:v>76.0</c:v>
                </c:pt>
                <c:pt idx="2">
                  <c:v>76.0</c:v>
                </c:pt>
                <c:pt idx="3">
                  <c:v>76.0</c:v>
                </c:pt>
                <c:pt idx="4">
                  <c:v>76.0</c:v>
                </c:pt>
                <c:pt idx="5">
                  <c:v>76.0</c:v>
                </c:pt>
                <c:pt idx="6">
                  <c:v>75.0</c:v>
                </c:pt>
                <c:pt idx="7">
                  <c:v>76.0</c:v>
                </c:pt>
                <c:pt idx="8">
                  <c:v>76.0</c:v>
                </c:pt>
                <c:pt idx="9">
                  <c:v>76.0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D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FF00" mc:Ignorable="a14" a14:legacySpreadsheetColorIndex="3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75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FFFF00" mc:Ignorable="a14" a14:legacySpreadsheetColorIndex="3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73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ru-RU"/>
                      <a:t>34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32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Data!$D$2:$D$11</c:f>
              <c:numCache>
                <c:formatCode>General</c:formatCode>
                <c:ptCount val="10"/>
                <c:pt idx="0">
                  <c:v>92.0</c:v>
                </c:pt>
                <c:pt idx="1">
                  <c:v>92.0</c:v>
                </c:pt>
                <c:pt idx="2">
                  <c:v>92.0</c:v>
                </c:pt>
                <c:pt idx="3">
                  <c:v>92.0</c:v>
                </c:pt>
                <c:pt idx="4">
                  <c:v>91.0</c:v>
                </c:pt>
                <c:pt idx="5">
                  <c:v>89.0</c:v>
                </c:pt>
                <c:pt idx="6">
                  <c:v>90.0</c:v>
                </c:pt>
                <c:pt idx="7">
                  <c:v>83.0</c:v>
                </c:pt>
                <c:pt idx="8">
                  <c:v>91.0</c:v>
                </c:pt>
                <c:pt idx="9">
                  <c:v>91.0</c:v>
                </c:pt>
              </c:numCache>
            </c:numRef>
          </c:val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 (LBD)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FF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LBD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Data!$E$2:$E$11</c:f>
              <c:numCache>
                <c:formatCode>General</c:formatCode>
                <c:ptCount val="10"/>
                <c:pt idx="0">
                  <c:v>193.0</c:v>
                </c:pt>
                <c:pt idx="1">
                  <c:v>193.0</c:v>
                </c:pt>
                <c:pt idx="2">
                  <c:v>193.0</c:v>
                </c:pt>
                <c:pt idx="3">
                  <c:v>193.0</c:v>
                </c:pt>
                <c:pt idx="4">
                  <c:v>193.0</c:v>
                </c:pt>
                <c:pt idx="5">
                  <c:v>193.0</c:v>
                </c:pt>
                <c:pt idx="6">
                  <c:v>193.0</c:v>
                </c:pt>
                <c:pt idx="7">
                  <c:v>193.0</c:v>
                </c:pt>
                <c:pt idx="8">
                  <c:v>193.0</c:v>
                </c:pt>
                <c:pt idx="9">
                  <c:v>193.0</c:v>
                </c:pt>
              </c:numCache>
            </c:numRef>
          </c:val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1FB71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1FB714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78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uk-UA"/>
                      <a:t>77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/>
                      <a:t>79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Data!$F$2:$F$11</c:f>
              <c:numCache>
                <c:formatCode>General</c:formatCode>
                <c:ptCount val="10"/>
                <c:pt idx="0">
                  <c:v>52.0</c:v>
                </c:pt>
                <c:pt idx="1">
                  <c:v>52.0</c:v>
                </c:pt>
                <c:pt idx="2">
                  <c:v>52.0</c:v>
                </c:pt>
                <c:pt idx="3">
                  <c:v>50.0</c:v>
                </c:pt>
                <c:pt idx="4">
                  <c:v>51.0</c:v>
                </c:pt>
                <c:pt idx="5">
                  <c:v>51.0</c:v>
                </c:pt>
                <c:pt idx="6">
                  <c:v>51.0</c:v>
                </c:pt>
                <c:pt idx="7">
                  <c:v>51.0</c:v>
                </c:pt>
                <c:pt idx="8">
                  <c:v>48.0</c:v>
                </c:pt>
                <c:pt idx="9">
                  <c:v>72.0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-2147052752"/>
        <c:axId val="-2147049760"/>
      </c:barChart>
      <c:catAx>
        <c:axId val="-2147052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70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7049760"/>
        <c:scaling>
          <c:orientation val="minMax"/>
          <c:max val="621.0"/>
          <c:min val="0.0"/>
        </c:scaling>
        <c:delete val="0"/>
        <c:axPos val="b"/>
        <c:numFmt formatCode="General" sourceLinked="1"/>
        <c:majorTickMark val="in"/>
        <c:minorTickMark val="none"/>
        <c:tickLblPos val="high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70527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68521229868228"/>
          <c:y val="0.0161616161616162"/>
          <c:w val="0.941434846266471"/>
          <c:h val="0.9676767676767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bg-BG"/>
                      <a:t>A/B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82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ru-RU"/>
                      <a:t>57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Data!$B$2:$B$11</c:f>
              <c:numCache>
                <c:formatCode>General</c:formatCode>
                <c:ptCount val="10"/>
                <c:pt idx="0">
                  <c:v>182.0</c:v>
                </c:pt>
                <c:pt idx="1">
                  <c:v>186.0</c:v>
                </c:pt>
                <c:pt idx="2">
                  <c:v>176.0</c:v>
                </c:pt>
                <c:pt idx="3">
                  <c:v>176.0</c:v>
                </c:pt>
                <c:pt idx="4">
                  <c:v>176.0</c:v>
                </c:pt>
                <c:pt idx="5">
                  <c:v>175.0</c:v>
                </c:pt>
                <c:pt idx="6">
                  <c:v>177.0</c:v>
                </c:pt>
                <c:pt idx="7">
                  <c:v>183.0</c:v>
                </c:pt>
                <c:pt idx="8">
                  <c:v>151.0</c:v>
                </c:pt>
                <c:pt idx="9">
                  <c:v>189.0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C (DBD)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DBD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100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Data!$C$2:$C$11</c:f>
              <c:numCache>
                <c:formatCode>General</c:formatCode>
                <c:ptCount val="10"/>
                <c:pt idx="0">
                  <c:v>76.0</c:v>
                </c:pt>
                <c:pt idx="1">
                  <c:v>76.0</c:v>
                </c:pt>
                <c:pt idx="2">
                  <c:v>76.0</c:v>
                </c:pt>
                <c:pt idx="3">
                  <c:v>76.0</c:v>
                </c:pt>
                <c:pt idx="4">
                  <c:v>76.0</c:v>
                </c:pt>
                <c:pt idx="5">
                  <c:v>76.0</c:v>
                </c:pt>
                <c:pt idx="6">
                  <c:v>75.0</c:v>
                </c:pt>
                <c:pt idx="7">
                  <c:v>76.0</c:v>
                </c:pt>
                <c:pt idx="8">
                  <c:v>76.0</c:v>
                </c:pt>
                <c:pt idx="9">
                  <c:v>76.0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D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FFFFFF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73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32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Data!$D$2:$D$11</c:f>
              <c:numCache>
                <c:formatCode>General</c:formatCode>
                <c:ptCount val="10"/>
                <c:pt idx="0">
                  <c:v>92.0</c:v>
                </c:pt>
                <c:pt idx="1">
                  <c:v>92.0</c:v>
                </c:pt>
                <c:pt idx="2">
                  <c:v>92.0</c:v>
                </c:pt>
                <c:pt idx="3">
                  <c:v>92.0</c:v>
                </c:pt>
                <c:pt idx="4">
                  <c:v>91.0</c:v>
                </c:pt>
                <c:pt idx="5">
                  <c:v>89.0</c:v>
                </c:pt>
                <c:pt idx="6">
                  <c:v>90.0</c:v>
                </c:pt>
                <c:pt idx="7">
                  <c:v>83.0</c:v>
                </c:pt>
                <c:pt idx="8">
                  <c:v>91.0</c:v>
                </c:pt>
                <c:pt idx="9">
                  <c:v>91.0</c:v>
                </c:pt>
              </c:numCache>
            </c:numRef>
          </c:val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 (LBD)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FFFFFF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LBD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Data!$E$2:$E$11</c:f>
              <c:numCache>
                <c:formatCode>General</c:formatCode>
                <c:ptCount val="10"/>
                <c:pt idx="0">
                  <c:v>193.0</c:v>
                </c:pt>
                <c:pt idx="1">
                  <c:v>193.0</c:v>
                </c:pt>
                <c:pt idx="2">
                  <c:v>193.0</c:v>
                </c:pt>
                <c:pt idx="3">
                  <c:v>193.0</c:v>
                </c:pt>
                <c:pt idx="4">
                  <c:v>193.0</c:v>
                </c:pt>
                <c:pt idx="5">
                  <c:v>193.0</c:v>
                </c:pt>
                <c:pt idx="6">
                  <c:v>193.0</c:v>
                </c:pt>
                <c:pt idx="7">
                  <c:v>193.0</c:v>
                </c:pt>
                <c:pt idx="8">
                  <c:v>193.0</c:v>
                </c:pt>
                <c:pt idx="9">
                  <c:v>193.0</c:v>
                </c:pt>
              </c:numCache>
            </c:numRef>
          </c:val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F</c:v>
                </c:pt>
              </c:strCache>
            </c:strRef>
          </c:tx>
          <c:spPr>
            <a:pattFill prst="pct8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FFFFFF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8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78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uk-UA"/>
                      <a:t>77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/>
                      <a:t>79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68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s-IS"/>
                      <a:t>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Data!$A$2:$A$11</c:f>
              <c:strCache>
                <c:ptCount val="10"/>
                <c:pt idx="0">
                  <c:v>Human</c:v>
                </c:pt>
                <c:pt idx="1">
                  <c:v>Mouse</c:v>
                </c:pt>
                <c:pt idx="2">
                  <c:v>Chiken</c:v>
                </c:pt>
                <c:pt idx="3">
                  <c:v>Alligator</c:v>
                </c:pt>
                <c:pt idx="4">
                  <c:v>Turtle</c:v>
                </c:pt>
                <c:pt idx="5">
                  <c:v>Salamander</c:v>
                </c:pt>
                <c:pt idx="6">
                  <c:v>Xenopus</c:v>
                </c:pt>
                <c:pt idx="7">
                  <c:v>Medaka</c:v>
                </c:pt>
                <c:pt idx="8">
                  <c:v>Roach</c:v>
                </c:pt>
                <c:pt idx="9">
                  <c:v>Mosquitofish</c:v>
                </c:pt>
              </c:strCache>
            </c:strRef>
          </c:cat>
          <c:val>
            <c:numRef>
              <c:f>Data!$F$2:$F$11</c:f>
              <c:numCache>
                <c:formatCode>General</c:formatCode>
                <c:ptCount val="10"/>
                <c:pt idx="0">
                  <c:v>52.0</c:v>
                </c:pt>
                <c:pt idx="1">
                  <c:v>52.0</c:v>
                </c:pt>
                <c:pt idx="2">
                  <c:v>52.0</c:v>
                </c:pt>
                <c:pt idx="3">
                  <c:v>50.0</c:v>
                </c:pt>
                <c:pt idx="4">
                  <c:v>51.0</c:v>
                </c:pt>
                <c:pt idx="5">
                  <c:v>51.0</c:v>
                </c:pt>
                <c:pt idx="6">
                  <c:v>51.0</c:v>
                </c:pt>
                <c:pt idx="7">
                  <c:v>51.0</c:v>
                </c:pt>
                <c:pt idx="8">
                  <c:v>48.0</c:v>
                </c:pt>
                <c:pt idx="9">
                  <c:v>72.0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2119653728"/>
        <c:axId val="2119647200"/>
      </c:barChart>
      <c:catAx>
        <c:axId val="211965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96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647200"/>
        <c:scaling>
          <c:orientation val="minMax"/>
          <c:max val="621.0"/>
        </c:scaling>
        <c:delete val="0"/>
        <c:axPos val="t"/>
        <c:majorTickMark val="none"/>
        <c:minorTickMark val="none"/>
        <c:tickLblPos val="none"/>
        <c:spPr>
          <a:ln w="6350">
            <a:noFill/>
          </a:ln>
        </c:spPr>
        <c:crossAx val="211965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12850812408"/>
          <c:y val="0.0"/>
          <c:w val="0.79615952732644"/>
          <c:h val="0.8078175895765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ERa!$B$5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bg-BG"/>
                      <a:t>A/B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ru-RU"/>
                      <a:t>34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55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cs-CZ"/>
                      <a:t>36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is-IS"/>
                      <a:t>25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is-IS"/>
                      <a:t>37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Stone Sans OS ITC TT-Semi"/>
                    <a:ea typeface="Stone Sans OS ITC TT-Semi"/>
                    <a:cs typeface="Stone Sans OS ITC TT-Sem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ERa!$A$6:$A$7</c:f>
              <c:strCache>
                <c:ptCount val="2"/>
                <c:pt idx="0">
                  <c:v>Roach</c:v>
                </c:pt>
                <c:pt idx="1">
                  <c:v>Medaka</c:v>
                </c:pt>
              </c:strCache>
            </c:strRef>
          </c:cat>
          <c:val>
            <c:numRef>
              <c:f>ERa!$B$6:$B$7</c:f>
              <c:numCache>
                <c:formatCode>General</c:formatCode>
                <c:ptCount val="2"/>
                <c:pt idx="0">
                  <c:v>154.0</c:v>
                </c:pt>
                <c:pt idx="1">
                  <c:v>186.0</c:v>
                </c:pt>
              </c:numCache>
            </c:numRef>
          </c:val>
        </c:ser>
        <c:ser>
          <c:idx val="1"/>
          <c:order val="1"/>
          <c:tx>
            <c:strRef>
              <c:f>ERa!$C$5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cs-CZ"/>
                      <a:t>97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90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cs-CZ"/>
                      <a:t>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96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Stone Sans OS ITC TT-Semi"/>
                    <a:ea typeface="Stone Sans OS ITC TT-Semi"/>
                    <a:cs typeface="Stone Sans OS ITC TT-Sem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ERa!$A$6:$A$7</c:f>
              <c:strCache>
                <c:ptCount val="2"/>
                <c:pt idx="0">
                  <c:v>Roach</c:v>
                </c:pt>
                <c:pt idx="1">
                  <c:v>Medaka</c:v>
                </c:pt>
              </c:strCache>
            </c:strRef>
          </c:cat>
          <c:val>
            <c:numRef>
              <c:f>ERa!$C$6:$C$7</c:f>
              <c:numCache>
                <c:formatCode>General</c:formatCode>
                <c:ptCount val="2"/>
                <c:pt idx="0">
                  <c:v>66.0</c:v>
                </c:pt>
                <c:pt idx="1">
                  <c:v>66.0</c:v>
                </c:pt>
              </c:numCache>
            </c:numRef>
          </c:val>
        </c:ser>
        <c:ser>
          <c:idx val="2"/>
          <c:order val="2"/>
          <c:tx>
            <c:strRef>
              <c:f>ERa!$D$5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FFFFCC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40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76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47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is-IS"/>
                      <a:t>37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Stone Sans OS ITC TT-Semi"/>
                    <a:ea typeface="Stone Sans OS ITC TT-Semi"/>
                    <a:cs typeface="Stone Sans OS ITC TT-Sem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ERa!$A$6:$A$7</c:f>
              <c:strCache>
                <c:ptCount val="2"/>
                <c:pt idx="0">
                  <c:v>Roach</c:v>
                </c:pt>
                <c:pt idx="1">
                  <c:v>Medaka</c:v>
                </c:pt>
              </c:strCache>
            </c:strRef>
          </c:cat>
          <c:val>
            <c:numRef>
              <c:f>ERa!$D$6:$D$7</c:f>
              <c:numCache>
                <c:formatCode>General</c:formatCode>
                <c:ptCount val="2"/>
                <c:pt idx="0">
                  <c:v>60.0</c:v>
                </c:pt>
                <c:pt idx="1">
                  <c:v>64.0</c:v>
                </c:pt>
              </c:numCache>
            </c:numRef>
          </c:val>
        </c:ser>
        <c:ser>
          <c:idx val="3"/>
          <c:order val="3"/>
          <c:tx>
            <c:strRef>
              <c:f>ERa!$E$5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81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cs-CZ"/>
                      <a:t>94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88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70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ru-RU"/>
                      <a:t>57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Stone Sans OS ITC TT-Semi"/>
                    <a:ea typeface="Stone Sans OS ITC TT-Semi"/>
                    <a:cs typeface="Stone Sans OS ITC TT-Sem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ERa!$A$6:$A$7</c:f>
              <c:strCache>
                <c:ptCount val="2"/>
                <c:pt idx="0">
                  <c:v>Roach</c:v>
                </c:pt>
                <c:pt idx="1">
                  <c:v>Medaka</c:v>
                </c:pt>
              </c:strCache>
            </c:strRef>
          </c:cat>
          <c:val>
            <c:numRef>
              <c:f>ERa!$E$6:$E$7</c:f>
              <c:numCache>
                <c:formatCode>General</c:formatCode>
                <c:ptCount val="2"/>
                <c:pt idx="0">
                  <c:v>238.0</c:v>
                </c:pt>
                <c:pt idx="1">
                  <c:v>238.0</c:v>
                </c:pt>
              </c:numCache>
            </c:numRef>
          </c:val>
        </c:ser>
        <c:ser>
          <c:idx val="4"/>
          <c:order val="4"/>
          <c:tx>
            <c:strRef>
              <c:f>ERa!$F$5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2400" b="0" i="0" u="none" strike="noStrike" baseline="0">
                        <a:solidFill>
                          <a:srgbClr val="000000"/>
                        </a:solidFill>
                        <a:latin typeface="Stone Sans OS ITC TT-Semi"/>
                        <a:ea typeface="Stone Sans OS ITC TT-Semi"/>
                        <a:cs typeface="Stone Sans OS ITC TT-Semi"/>
                      </a:defRPr>
                    </a:pPr>
                    <a:r>
                      <a:rPr lang="en-US"/>
                      <a:t>31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Stone Sans OS ITC TT-Semi"/>
                    <a:ea typeface="Stone Sans OS ITC TT-Semi"/>
                    <a:cs typeface="Stone Sans OS ITC TT-Sem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ERa!$A$6:$A$7</c:f>
              <c:strCache>
                <c:ptCount val="2"/>
                <c:pt idx="0">
                  <c:v>Roach</c:v>
                </c:pt>
                <c:pt idx="1">
                  <c:v>Medaka</c:v>
                </c:pt>
              </c:strCache>
            </c:strRef>
          </c:cat>
          <c:val>
            <c:numRef>
              <c:f>ERa!$F$6:$F$7</c:f>
              <c:numCache>
                <c:formatCode>General</c:formatCode>
                <c:ptCount val="2"/>
                <c:pt idx="0">
                  <c:v>41.0</c:v>
                </c:pt>
                <c:pt idx="1">
                  <c:v>66.0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145952064"/>
        <c:axId val="-2145949056"/>
      </c:barChart>
      <c:catAx>
        <c:axId val="-2145952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Stone Sans OS ITC TT-Semi"/>
                <a:ea typeface="Stone Sans OS ITC TT-Semi"/>
                <a:cs typeface="Stone Sans OS ITC TT-Semi"/>
              </a:defRPr>
            </a:pPr>
            <a:endParaRPr lang="en-US"/>
          </a:p>
        </c:txPr>
        <c:crossAx val="-214594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5949056"/>
        <c:scaling>
          <c:orientation val="minMax"/>
          <c:max val="620.0"/>
          <c:min val="0.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Stone Sans OS ITC TT-Semi"/>
                <a:ea typeface="Stone Sans OS ITC TT-Semi"/>
                <a:cs typeface="Stone Sans OS ITC TT-Semi"/>
              </a:defRPr>
            </a:pPr>
            <a:endParaRPr lang="en-US"/>
          </a:p>
        </c:txPr>
        <c:crossAx val="-21459520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Stone Sans OS ITC TT-Semi"/>
          <a:ea typeface="Stone Sans OS ITC TT-Semi"/>
          <a:cs typeface="Stone Sans OS ITC TT-Sem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68521229868228"/>
          <c:y val="0.0161616161616162"/>
          <c:w val="0.941434846266471"/>
          <c:h val="0.9676767676767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(2)'!$F$1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bg-BG"/>
                      <a:t>A/B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is-IS"/>
                      <a:t>63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(2)'!$A$2:$A$4</c:f>
              <c:strCache>
                <c:ptCount val="3"/>
                <c:pt idx="0">
                  <c:v>Human</c:v>
                </c:pt>
                <c:pt idx="1">
                  <c:v>Chiken</c:v>
                </c:pt>
                <c:pt idx="2">
                  <c:v>Alligator</c:v>
                </c:pt>
              </c:strCache>
            </c:strRef>
          </c:cat>
          <c:val>
            <c:numRef>
              <c:f>'Data (2)'!$F$2:$F$4</c:f>
              <c:numCache>
                <c:formatCode>General</c:formatCode>
                <c:ptCount val="3"/>
                <c:pt idx="0">
                  <c:v>182.0</c:v>
                </c:pt>
                <c:pt idx="1">
                  <c:v>176.0</c:v>
                </c:pt>
                <c:pt idx="2">
                  <c:v>176.0</c:v>
                </c:pt>
              </c:numCache>
            </c:numRef>
          </c:val>
        </c:ser>
        <c:ser>
          <c:idx val="1"/>
          <c:order val="1"/>
          <c:tx>
            <c:strRef>
              <c:f>'Data (2)'!$E$1</c:f>
              <c:strCache>
                <c:ptCount val="1"/>
                <c:pt idx="0">
                  <c:v>C (DBD)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DBD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is-IS"/>
                      <a:t>100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is-IS"/>
                      <a:t>100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(2)'!$A$2:$A$4</c:f>
              <c:strCache>
                <c:ptCount val="3"/>
                <c:pt idx="0">
                  <c:v>Human</c:v>
                </c:pt>
                <c:pt idx="1">
                  <c:v>Chiken</c:v>
                </c:pt>
                <c:pt idx="2">
                  <c:v>Alligator</c:v>
                </c:pt>
              </c:strCache>
            </c:strRef>
          </c:cat>
          <c:val>
            <c:numRef>
              <c:f>'Data (2)'!$E$2:$E$4</c:f>
              <c:numCache>
                <c:formatCode>General</c:formatCode>
                <c:ptCount val="3"/>
                <c:pt idx="0">
                  <c:v>76.0</c:v>
                </c:pt>
                <c:pt idx="1">
                  <c:v>76.0</c:v>
                </c:pt>
                <c:pt idx="2">
                  <c:v>76.0</c:v>
                </c:pt>
              </c:numCache>
            </c:numRef>
          </c:val>
        </c:ser>
        <c:ser>
          <c:idx val="2"/>
          <c:order val="2"/>
          <c:tx>
            <c:strRef>
              <c:f>'Data (2)'!$D$1</c:f>
              <c:strCache>
                <c:ptCount val="1"/>
                <c:pt idx="0">
                  <c:v>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is-IS"/>
                      <a:t>67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(2)'!$A$2:$A$4</c:f>
              <c:strCache>
                <c:ptCount val="3"/>
                <c:pt idx="0">
                  <c:v>Human</c:v>
                </c:pt>
                <c:pt idx="1">
                  <c:v>Chiken</c:v>
                </c:pt>
                <c:pt idx="2">
                  <c:v>Alligator</c:v>
                </c:pt>
              </c:strCache>
            </c:strRef>
          </c:cat>
          <c:val>
            <c:numRef>
              <c:f>'Data (2)'!$D$2:$D$4</c:f>
              <c:numCache>
                <c:formatCode>General</c:formatCode>
                <c:ptCount val="3"/>
                <c:pt idx="0">
                  <c:v>92.0</c:v>
                </c:pt>
                <c:pt idx="1">
                  <c:v>92.0</c:v>
                </c:pt>
                <c:pt idx="2">
                  <c:v>92.0</c:v>
                </c:pt>
              </c:numCache>
            </c:numRef>
          </c:val>
        </c:ser>
        <c:ser>
          <c:idx val="3"/>
          <c:order val="3"/>
          <c:tx>
            <c:strRef>
              <c:f>'Data (2)'!$C$1</c:f>
              <c:strCache>
                <c:ptCount val="1"/>
                <c:pt idx="0">
                  <c:v>E (LBD)</c:v>
                </c:pt>
              </c:strCache>
            </c:strRef>
          </c:tx>
          <c:spPr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1270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LBD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95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95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(2)'!$A$2:$A$4</c:f>
              <c:strCache>
                <c:ptCount val="3"/>
                <c:pt idx="0">
                  <c:v>Human</c:v>
                </c:pt>
                <c:pt idx="1">
                  <c:v>Chiken</c:v>
                </c:pt>
                <c:pt idx="2">
                  <c:v>Alligator</c:v>
                </c:pt>
              </c:strCache>
            </c:strRef>
          </c:cat>
          <c:val>
            <c:numRef>
              <c:f>'Data (2)'!$C$2:$C$4</c:f>
              <c:numCache>
                <c:formatCode>General</c:formatCode>
                <c:ptCount val="3"/>
                <c:pt idx="0">
                  <c:v>193.0</c:v>
                </c:pt>
                <c:pt idx="1">
                  <c:v>193.0</c:v>
                </c:pt>
                <c:pt idx="2">
                  <c:v>193.0</c:v>
                </c:pt>
              </c:numCache>
            </c:numRef>
          </c:val>
        </c:ser>
        <c:ser>
          <c:idx val="4"/>
          <c:order val="4"/>
          <c:tx>
            <c:strRef>
              <c:f>'Data (2)'!$B$1</c:f>
              <c:strCache>
                <c:ptCount val="1"/>
                <c:pt idx="0">
                  <c:v>F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UpDiag"/>
              <a:ln w="12700">
                <a:solidFill>
                  <a:schemeClr val="tx1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is-IS"/>
                      <a:t>78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uk-UA"/>
                      <a:t>77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(2)'!$A$2:$A$4</c:f>
              <c:strCache>
                <c:ptCount val="3"/>
                <c:pt idx="0">
                  <c:v>Human</c:v>
                </c:pt>
                <c:pt idx="1">
                  <c:v>Chiken</c:v>
                </c:pt>
                <c:pt idx="2">
                  <c:v>Alligator</c:v>
                </c:pt>
              </c:strCache>
            </c:strRef>
          </c:cat>
          <c:val>
            <c:numRef>
              <c:f>'Data (2)'!$B$2:$B$4</c:f>
              <c:numCache>
                <c:formatCode>General</c:formatCode>
                <c:ptCount val="3"/>
                <c:pt idx="0">
                  <c:v>52.0</c:v>
                </c:pt>
                <c:pt idx="1">
                  <c:v>52.0</c:v>
                </c:pt>
                <c:pt idx="2">
                  <c:v>50.0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-2093862832"/>
        <c:axId val="-2093801680"/>
      </c:barChart>
      <c:catAx>
        <c:axId val="-2093862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9380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93801680"/>
        <c:scaling>
          <c:orientation val="minMax"/>
          <c:max val="621.0"/>
        </c:scaling>
        <c:delete val="0"/>
        <c:axPos val="t"/>
        <c:majorTickMark val="none"/>
        <c:minorTickMark val="none"/>
        <c:tickLblPos val="none"/>
        <c:spPr>
          <a:ln w="6350">
            <a:noFill/>
          </a:ln>
        </c:spPr>
        <c:crossAx val="-20938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400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7" right="0.7" top="0.75" bottom="0.75" header="0.5" footer="0.5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7" right="0.7" top="0.75" bottom="0.75" header="0.5" footer="0.5"/>
  <pageSetup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3.1496062992125986" header="0.51181102362204722" footer="0.51181102362204722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88" workbookViewId="0"/>
  </sheetViews>
  <pageMargins left="0.7" right="0.7" top="0.75" bottom="0.75" header="0.5" footer="0.5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778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778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97900" cy="3898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778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1" sqref="A21:F22"/>
    </sheetView>
  </sheetViews>
  <sheetFormatPr baseColWidth="10" defaultColWidth="9.1640625" defaultRowHeight="13" x14ac:dyDescent="0.15"/>
  <cols>
    <col min="1" max="16384" width="9.1640625" style="3"/>
  </cols>
  <sheetData>
    <row r="1" spans="1:8" x14ac:dyDescent="0.15">
      <c r="A1" s="1" t="s">
        <v>17</v>
      </c>
      <c r="B1" s="2" t="s">
        <v>1</v>
      </c>
      <c r="C1" s="2" t="s">
        <v>4</v>
      </c>
      <c r="D1" s="2" t="s">
        <v>2</v>
      </c>
      <c r="E1" s="2" t="s">
        <v>5</v>
      </c>
      <c r="F1" s="2" t="s">
        <v>3</v>
      </c>
      <c r="G1" s="2" t="s">
        <v>15</v>
      </c>
      <c r="H1" s="2" t="s">
        <v>13</v>
      </c>
    </row>
    <row r="2" spans="1:8" x14ac:dyDescent="0.15">
      <c r="A2" s="2" t="s">
        <v>0</v>
      </c>
      <c r="B2" s="2">
        <v>182</v>
      </c>
      <c r="C2" s="2">
        <f>258-B2</f>
        <v>76</v>
      </c>
      <c r="D2" s="2">
        <f>350-SUM(B2:C2)</f>
        <v>92</v>
      </c>
      <c r="E2" s="2">
        <f>543-SUM(B2:D2)</f>
        <v>193</v>
      </c>
      <c r="F2" s="2">
        <f>595-SUM(B2:E2)</f>
        <v>52</v>
      </c>
      <c r="G2" s="3">
        <f t="shared" ref="G2:G11" si="0">SUM(B2:F2)</f>
        <v>595</v>
      </c>
      <c r="H2" s="3" t="s">
        <v>12</v>
      </c>
    </row>
    <row r="3" spans="1:8" x14ac:dyDescent="0.15">
      <c r="A3" s="2" t="s">
        <v>6</v>
      </c>
      <c r="B3" s="2">
        <v>186</v>
      </c>
      <c r="C3" s="2">
        <f>262-B3</f>
        <v>76</v>
      </c>
      <c r="D3" s="2">
        <f>354-SUM(B3:C3)</f>
        <v>92</v>
      </c>
      <c r="E3" s="2">
        <f>547-SUM(B3:D3)</f>
        <v>193</v>
      </c>
      <c r="F3" s="2">
        <f>599-SUM(B3:E3)</f>
        <v>52</v>
      </c>
      <c r="G3" s="3">
        <f t="shared" si="0"/>
        <v>599</v>
      </c>
      <c r="H3" s="3" t="s">
        <v>14</v>
      </c>
    </row>
    <row r="4" spans="1:8" x14ac:dyDescent="0.15">
      <c r="A4" s="2" t="s">
        <v>7</v>
      </c>
      <c r="B4" s="2">
        <v>176</v>
      </c>
      <c r="C4" s="2">
        <f>252-B4</f>
        <v>76</v>
      </c>
      <c r="D4" s="2">
        <f>344-SUM(B4:C4)</f>
        <v>92</v>
      </c>
      <c r="E4" s="2">
        <f>537-SUM(B4:D4)</f>
        <v>193</v>
      </c>
      <c r="F4" s="2">
        <f>589-SUM(B4:E4)</f>
        <v>52</v>
      </c>
      <c r="G4" s="3">
        <f t="shared" si="0"/>
        <v>589</v>
      </c>
      <c r="H4" s="3" t="s">
        <v>20</v>
      </c>
    </row>
    <row r="5" spans="1:8" x14ac:dyDescent="0.15">
      <c r="A5" s="2" t="s">
        <v>8</v>
      </c>
      <c r="B5" s="2">
        <v>176</v>
      </c>
      <c r="C5" s="2">
        <f>252-B5</f>
        <v>76</v>
      </c>
      <c r="D5" s="2">
        <f>344-SUM(B5:C5)</f>
        <v>92</v>
      </c>
      <c r="E5" s="2">
        <f>537-SUM(B5:D5)</f>
        <v>193</v>
      </c>
      <c r="F5" s="2">
        <f>587-SUM(B5:E5)</f>
        <v>50</v>
      </c>
      <c r="G5" s="3">
        <f t="shared" si="0"/>
        <v>587</v>
      </c>
      <c r="H5" s="3" t="s">
        <v>16</v>
      </c>
    </row>
    <row r="6" spans="1:8" x14ac:dyDescent="0.15">
      <c r="A6" s="2" t="s">
        <v>9</v>
      </c>
      <c r="B6" s="2">
        <v>176</v>
      </c>
      <c r="C6" s="2">
        <f>252-B6</f>
        <v>76</v>
      </c>
      <c r="D6" s="2">
        <f>343-SUM(B6:C6)</f>
        <v>91</v>
      </c>
      <c r="E6" s="2">
        <f>536-SUM(B6:D6)</f>
        <v>193</v>
      </c>
      <c r="F6" s="2">
        <f>587-SUM(B6:E6)</f>
        <v>51</v>
      </c>
      <c r="G6" s="3">
        <f t="shared" si="0"/>
        <v>587</v>
      </c>
      <c r="H6" s="3" t="s">
        <v>19</v>
      </c>
    </row>
    <row r="7" spans="1:8" x14ac:dyDescent="0.15">
      <c r="A7" s="2" t="s">
        <v>10</v>
      </c>
      <c r="B7" s="2">
        <v>175</v>
      </c>
      <c r="C7" s="2">
        <f>251-B7</f>
        <v>76</v>
      </c>
      <c r="D7" s="2">
        <f>340-SUM(B7:C7)</f>
        <v>89</v>
      </c>
      <c r="E7" s="2">
        <f>533-SUM(B7:D7)</f>
        <v>193</v>
      </c>
      <c r="F7" s="2">
        <f>584-SUM(B7:E7)</f>
        <v>51</v>
      </c>
      <c r="G7" s="3">
        <f t="shared" si="0"/>
        <v>584</v>
      </c>
      <c r="H7" s="3" t="s">
        <v>21</v>
      </c>
    </row>
    <row r="8" spans="1:8" x14ac:dyDescent="0.15">
      <c r="A8" s="2" t="s">
        <v>11</v>
      </c>
      <c r="B8" s="2">
        <v>177</v>
      </c>
      <c r="C8" s="2">
        <f>252-B8</f>
        <v>75</v>
      </c>
      <c r="D8" s="2">
        <f>342-SUM(B8:C8)</f>
        <v>90</v>
      </c>
      <c r="E8" s="2">
        <f>535-SUM(B8:D8)</f>
        <v>193</v>
      </c>
      <c r="F8" s="2">
        <f>586-SUM(B8:E8)</f>
        <v>51</v>
      </c>
      <c r="G8" s="3">
        <f t="shared" si="0"/>
        <v>586</v>
      </c>
      <c r="H8" s="3" t="s">
        <v>22</v>
      </c>
    </row>
    <row r="9" spans="1:8" x14ac:dyDescent="0.15">
      <c r="A9" s="2" t="s">
        <v>26</v>
      </c>
      <c r="B9" s="3">
        <v>183</v>
      </c>
      <c r="C9" s="2">
        <f>259-B9</f>
        <v>76</v>
      </c>
      <c r="D9" s="2">
        <f>342-SUM(B9:C9)</f>
        <v>83</v>
      </c>
      <c r="E9" s="2">
        <f>535-SUM(B9:D9)</f>
        <v>193</v>
      </c>
      <c r="F9" s="2">
        <f>586-SUM(B9:E9)</f>
        <v>51</v>
      </c>
      <c r="G9" s="3">
        <f t="shared" si="0"/>
        <v>586</v>
      </c>
      <c r="H9" s="3" t="s">
        <v>31</v>
      </c>
    </row>
    <row r="10" spans="1:8" x14ac:dyDescent="0.15">
      <c r="A10" s="2" t="s">
        <v>27</v>
      </c>
      <c r="B10" s="3">
        <v>151</v>
      </c>
      <c r="C10" s="3">
        <f>227-B10</f>
        <v>76</v>
      </c>
      <c r="D10" s="2">
        <f>318-SUM(B10:C10)</f>
        <v>91</v>
      </c>
      <c r="E10" s="2">
        <f>511-SUM(B10:D10)</f>
        <v>193</v>
      </c>
      <c r="F10" s="2">
        <f>559-SUM(B10:E10)</f>
        <v>48</v>
      </c>
      <c r="G10" s="3">
        <v>559</v>
      </c>
      <c r="H10" s="3" t="s">
        <v>30</v>
      </c>
    </row>
    <row r="11" spans="1:8" x14ac:dyDescent="0.15">
      <c r="A11" s="2" t="s">
        <v>24</v>
      </c>
      <c r="B11" s="2">
        <v>189</v>
      </c>
      <c r="C11" s="2">
        <f>265-B11</f>
        <v>76</v>
      </c>
      <c r="D11" s="2">
        <f>356-SUM(B11:C11)</f>
        <v>91</v>
      </c>
      <c r="E11" s="2">
        <f>549-SUM(B11:D11)</f>
        <v>193</v>
      </c>
      <c r="F11" s="2">
        <f>621-SUM(B11:E11)</f>
        <v>72</v>
      </c>
      <c r="G11" s="3">
        <f t="shared" si="0"/>
        <v>621</v>
      </c>
      <c r="H11" s="3" t="s">
        <v>25</v>
      </c>
    </row>
    <row r="12" spans="1:8" x14ac:dyDescent="0.15">
      <c r="A12" s="2"/>
      <c r="B12" s="2"/>
      <c r="C12" s="2"/>
      <c r="D12" s="2"/>
      <c r="E12" s="2"/>
      <c r="F12" s="2"/>
    </row>
    <row r="13" spans="1:8" x14ac:dyDescent="0.15">
      <c r="A13" s="1" t="s">
        <v>18</v>
      </c>
      <c r="B13" s="2" t="s">
        <v>1</v>
      </c>
      <c r="C13" s="2" t="s">
        <v>4</v>
      </c>
      <c r="D13" s="2" t="s">
        <v>2</v>
      </c>
      <c r="E13" s="2" t="s">
        <v>5</v>
      </c>
      <c r="F13" s="2" t="s">
        <v>3</v>
      </c>
      <c r="G13" s="2" t="s">
        <v>15</v>
      </c>
      <c r="H13" s="2"/>
    </row>
    <row r="14" spans="1:8" x14ac:dyDescent="0.15">
      <c r="A14" s="2" t="str">
        <f>A2</f>
        <v>Human</v>
      </c>
      <c r="B14" s="2" t="s">
        <v>1</v>
      </c>
      <c r="C14" s="2" t="s">
        <v>4</v>
      </c>
      <c r="D14" s="2" t="s">
        <v>2</v>
      </c>
      <c r="E14" s="2" t="s">
        <v>5</v>
      </c>
      <c r="F14" s="2" t="s">
        <v>3</v>
      </c>
      <c r="G14" s="3" t="s">
        <v>23</v>
      </c>
      <c r="H14" s="4"/>
    </row>
    <row r="15" spans="1:8" x14ac:dyDescent="0.15">
      <c r="A15" s="2" t="str">
        <f t="shared" ref="A15:A23" si="1">A3</f>
        <v>Mouse</v>
      </c>
      <c r="B15" s="2">
        <v>82</v>
      </c>
      <c r="C15" s="2">
        <v>100</v>
      </c>
      <c r="D15" s="2">
        <v>86</v>
      </c>
      <c r="E15" s="2">
        <v>97</v>
      </c>
      <c r="F15" s="2">
        <v>67</v>
      </c>
      <c r="G15" s="3">
        <v>88</v>
      </c>
      <c r="H15" s="4"/>
    </row>
    <row r="16" spans="1:8" x14ac:dyDescent="0.15">
      <c r="A16" s="2" t="str">
        <f t="shared" si="1"/>
        <v>Chiken</v>
      </c>
      <c r="B16" s="2">
        <v>63</v>
      </c>
      <c r="C16" s="2">
        <v>100</v>
      </c>
      <c r="D16" s="2">
        <v>67</v>
      </c>
      <c r="E16" s="2">
        <v>95</v>
      </c>
      <c r="F16" s="2">
        <v>54</v>
      </c>
      <c r="G16" s="3">
        <v>78</v>
      </c>
    </row>
    <row r="17" spans="1:7" x14ac:dyDescent="0.15">
      <c r="A17" s="2" t="str">
        <f t="shared" si="1"/>
        <v>Alligator</v>
      </c>
      <c r="B17" s="2">
        <v>59</v>
      </c>
      <c r="C17" s="2">
        <v>100</v>
      </c>
      <c r="D17" s="2">
        <v>69</v>
      </c>
      <c r="E17" s="2">
        <v>95</v>
      </c>
      <c r="F17" s="2">
        <v>54</v>
      </c>
      <c r="G17" s="3">
        <v>77</v>
      </c>
    </row>
    <row r="18" spans="1:7" x14ac:dyDescent="0.15">
      <c r="A18" s="2" t="str">
        <f t="shared" si="1"/>
        <v>Turtle</v>
      </c>
      <c r="B18" s="2">
        <v>64</v>
      </c>
      <c r="C18" s="2">
        <v>100</v>
      </c>
      <c r="D18" s="2">
        <v>73</v>
      </c>
      <c r="E18" s="2">
        <v>94</v>
      </c>
      <c r="F18" s="2">
        <v>53</v>
      </c>
      <c r="G18" s="3">
        <v>79</v>
      </c>
    </row>
    <row r="19" spans="1:7" x14ac:dyDescent="0.15">
      <c r="A19" s="2" t="str">
        <f t="shared" si="1"/>
        <v>Salamander</v>
      </c>
      <c r="B19" s="2">
        <v>56</v>
      </c>
      <c r="C19" s="2">
        <v>98</v>
      </c>
      <c r="D19" s="2">
        <v>55</v>
      </c>
      <c r="E19" s="2">
        <v>84</v>
      </c>
      <c r="F19" s="2">
        <v>38</v>
      </c>
      <c r="G19" s="3">
        <v>69</v>
      </c>
    </row>
    <row r="20" spans="1:7" x14ac:dyDescent="0.15">
      <c r="A20" s="2" t="str">
        <f t="shared" si="1"/>
        <v>Xenopus</v>
      </c>
      <c r="B20" s="2">
        <v>57</v>
      </c>
      <c r="C20" s="2">
        <v>98</v>
      </c>
      <c r="D20" s="2">
        <v>55</v>
      </c>
      <c r="E20" s="2">
        <v>86</v>
      </c>
      <c r="F20" s="2">
        <v>36</v>
      </c>
      <c r="G20" s="3">
        <v>68</v>
      </c>
    </row>
    <row r="21" spans="1:7" x14ac:dyDescent="0.15">
      <c r="A21" s="2" t="str">
        <f t="shared" si="1"/>
        <v>Medaka</v>
      </c>
      <c r="B21" s="5">
        <f>47/B2*100</f>
        <v>25.824175824175828</v>
      </c>
      <c r="C21" s="2">
        <v>94</v>
      </c>
      <c r="D21" s="2">
        <v>30</v>
      </c>
      <c r="E21" s="2">
        <v>67</v>
      </c>
      <c r="F21" s="5">
        <f>16/F2*100</f>
        <v>30.76923076923077</v>
      </c>
    </row>
    <row r="22" spans="1:7" x14ac:dyDescent="0.15">
      <c r="A22" s="2" t="str">
        <f t="shared" si="1"/>
        <v>Roach</v>
      </c>
      <c r="B22" s="2">
        <v>33</v>
      </c>
      <c r="C22" s="2">
        <v>94</v>
      </c>
      <c r="D22" s="2">
        <v>34</v>
      </c>
      <c r="E22" s="2">
        <v>68</v>
      </c>
      <c r="F22" s="5">
        <f>9/F2*100</f>
        <v>17.307692307692307</v>
      </c>
    </row>
    <row r="23" spans="1:7" x14ac:dyDescent="0.15">
      <c r="A23" s="2" t="str">
        <f t="shared" si="1"/>
        <v>Mosquitofish</v>
      </c>
      <c r="B23" s="5">
        <f>51/B2*100</f>
        <v>28.021978021978022</v>
      </c>
      <c r="C23" s="2">
        <v>94</v>
      </c>
      <c r="D23" s="5">
        <f>29/D2*100</f>
        <v>31.521739130434785</v>
      </c>
      <c r="E23" s="5">
        <f>(E2-61)/E2*100</f>
        <v>68.393782383419691</v>
      </c>
      <c r="F23" s="5">
        <f>13/F2*100</f>
        <v>25</v>
      </c>
      <c r="G23" s="3">
        <v>52</v>
      </c>
    </row>
  </sheetData>
  <phoneticPr fontId="2" type="noConversion"/>
  <pageMargins left="0.7" right="0.7" top="0.75" bottom="0.7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6" sqref="B6:F7"/>
    </sheetView>
  </sheetViews>
  <sheetFormatPr baseColWidth="10" defaultRowHeight="14" x14ac:dyDescent="0.2"/>
  <cols>
    <col min="1" max="16384" width="10.83203125" style="6"/>
  </cols>
  <sheetData>
    <row r="1" spans="1:6" x14ac:dyDescent="0.2">
      <c r="B1" s="6" t="s">
        <v>1</v>
      </c>
      <c r="C1" s="6" t="s">
        <v>28</v>
      </c>
      <c r="D1" s="6" t="s">
        <v>2</v>
      </c>
      <c r="E1" s="6" t="s">
        <v>29</v>
      </c>
      <c r="F1" s="6" t="s">
        <v>3</v>
      </c>
    </row>
    <row r="2" spans="1:6" x14ac:dyDescent="0.2">
      <c r="A2" s="6" t="s">
        <v>27</v>
      </c>
      <c r="B2" s="6">
        <v>154</v>
      </c>
      <c r="C2" s="6">
        <v>220</v>
      </c>
      <c r="D2" s="6">
        <v>280</v>
      </c>
      <c r="E2" s="6">
        <v>518</v>
      </c>
      <c r="F2" s="6">
        <v>559</v>
      </c>
    </row>
    <row r="3" spans="1:6" x14ac:dyDescent="0.2">
      <c r="A3" s="6" t="s">
        <v>26</v>
      </c>
      <c r="B3" s="6">
        <v>186</v>
      </c>
      <c r="C3" s="6">
        <v>252</v>
      </c>
      <c r="D3" s="6">
        <v>316</v>
      </c>
      <c r="E3" s="6">
        <v>554</v>
      </c>
      <c r="F3" s="6">
        <v>620</v>
      </c>
    </row>
    <row r="5" spans="1:6" x14ac:dyDescent="0.2">
      <c r="B5" s="6" t="s">
        <v>1</v>
      </c>
      <c r="C5" s="6" t="s">
        <v>28</v>
      </c>
      <c r="D5" s="6" t="s">
        <v>2</v>
      </c>
      <c r="E5" s="6" t="s">
        <v>29</v>
      </c>
      <c r="F5" s="6" t="s">
        <v>3</v>
      </c>
    </row>
    <row r="6" spans="1:6" x14ac:dyDescent="0.2">
      <c r="A6" s="6" t="str">
        <f>A2</f>
        <v>Roach</v>
      </c>
      <c r="B6" s="6">
        <f>B2</f>
        <v>154</v>
      </c>
      <c r="C6" s="6">
        <f t="shared" ref="C6:F7" si="0">C2-B2</f>
        <v>66</v>
      </c>
      <c r="D6" s="6">
        <f t="shared" si="0"/>
        <v>60</v>
      </c>
      <c r="E6" s="6">
        <f t="shared" si="0"/>
        <v>238</v>
      </c>
      <c r="F6" s="6">
        <f t="shared" si="0"/>
        <v>41</v>
      </c>
    </row>
    <row r="7" spans="1:6" x14ac:dyDescent="0.2">
      <c r="A7" s="6" t="str">
        <f>A3</f>
        <v>Medaka</v>
      </c>
      <c r="B7" s="6">
        <f>B3</f>
        <v>186</v>
      </c>
      <c r="C7" s="6">
        <f t="shared" si="0"/>
        <v>66</v>
      </c>
      <c r="D7" s="6">
        <f t="shared" si="0"/>
        <v>64</v>
      </c>
      <c r="E7" s="6">
        <f t="shared" si="0"/>
        <v>238</v>
      </c>
      <c r="F7" s="6">
        <f t="shared" si="0"/>
        <v>66</v>
      </c>
    </row>
  </sheetData>
  <phoneticPr fontId="9"/>
  <pageMargins left="0.7" right="0.7" top="0.75" bottom="0.75" header="0.5" footer="0.5"/>
  <pageSetup paperSize="0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5" sqref="A5:XFD10"/>
    </sheetView>
  </sheetViews>
  <sheetFormatPr baseColWidth="10" defaultColWidth="9.1640625" defaultRowHeight="13" x14ac:dyDescent="0.15"/>
  <cols>
    <col min="1" max="16384" width="9.1640625" style="3"/>
  </cols>
  <sheetData>
    <row r="1" spans="1:8" x14ac:dyDescent="0.15">
      <c r="A1" s="1" t="s">
        <v>17</v>
      </c>
      <c r="B1" s="2" t="s">
        <v>3</v>
      </c>
      <c r="C1" s="2" t="s">
        <v>5</v>
      </c>
      <c r="D1" s="2" t="s">
        <v>2</v>
      </c>
      <c r="E1" s="2" t="s">
        <v>4</v>
      </c>
      <c r="F1" s="2" t="s">
        <v>1</v>
      </c>
      <c r="G1" s="2" t="s">
        <v>15</v>
      </c>
      <c r="H1" s="2" t="s">
        <v>13</v>
      </c>
    </row>
    <row r="2" spans="1:8" x14ac:dyDescent="0.15">
      <c r="A2" s="2" t="s">
        <v>0</v>
      </c>
      <c r="B2" s="2">
        <v>52</v>
      </c>
      <c r="C2" s="2">
        <v>193</v>
      </c>
      <c r="D2" s="2">
        <v>92</v>
      </c>
      <c r="E2" s="2">
        <v>76</v>
      </c>
      <c r="F2" s="2">
        <v>182</v>
      </c>
      <c r="G2" s="3">
        <f>SUM(D2:D2)</f>
        <v>92</v>
      </c>
      <c r="H2" s="3" t="s">
        <v>12</v>
      </c>
    </row>
    <row r="3" spans="1:8" x14ac:dyDescent="0.15">
      <c r="A3" s="2" t="s">
        <v>7</v>
      </c>
      <c r="B3" s="2">
        <v>52</v>
      </c>
      <c r="C3" s="2">
        <v>193</v>
      </c>
      <c r="D3" s="2">
        <v>92</v>
      </c>
      <c r="E3" s="2">
        <v>76</v>
      </c>
      <c r="F3" s="2">
        <v>176</v>
      </c>
      <c r="G3" s="3">
        <f>SUM(D3:D3)</f>
        <v>92</v>
      </c>
      <c r="H3" s="3" t="s">
        <v>20</v>
      </c>
    </row>
    <row r="4" spans="1:8" x14ac:dyDescent="0.15">
      <c r="A4" s="2" t="s">
        <v>8</v>
      </c>
      <c r="B4" s="2">
        <v>50</v>
      </c>
      <c r="C4" s="2">
        <v>193</v>
      </c>
      <c r="D4" s="2">
        <v>92</v>
      </c>
      <c r="E4" s="2">
        <v>76</v>
      </c>
      <c r="F4" s="2">
        <v>176</v>
      </c>
      <c r="G4" s="3">
        <f>SUM(D4:D4)</f>
        <v>92</v>
      </c>
      <c r="H4" s="3" t="s">
        <v>16</v>
      </c>
    </row>
    <row r="5" spans="1:8" x14ac:dyDescent="0.15">
      <c r="A5" s="2"/>
      <c r="B5" s="2"/>
      <c r="C5" s="2"/>
      <c r="D5" s="2"/>
      <c r="E5" s="2"/>
      <c r="F5" s="2"/>
    </row>
    <row r="6" spans="1:8" x14ac:dyDescent="0.15">
      <c r="A6" s="1" t="s">
        <v>18</v>
      </c>
      <c r="B6" s="2" t="s">
        <v>3</v>
      </c>
      <c r="C6" s="2" t="s">
        <v>5</v>
      </c>
      <c r="D6" s="2" t="s">
        <v>2</v>
      </c>
      <c r="E6" s="2" t="s">
        <v>4</v>
      </c>
      <c r="F6" s="2" t="s">
        <v>1</v>
      </c>
      <c r="G6" s="2" t="s">
        <v>15</v>
      </c>
      <c r="H6" s="2"/>
    </row>
    <row r="7" spans="1:8" x14ac:dyDescent="0.15">
      <c r="A7" s="2" t="str">
        <f>A2</f>
        <v>Human</v>
      </c>
      <c r="B7" s="2" t="s">
        <v>3</v>
      </c>
      <c r="C7" s="2" t="s">
        <v>5</v>
      </c>
      <c r="D7" s="2" t="s">
        <v>2</v>
      </c>
      <c r="E7" s="2" t="s">
        <v>4</v>
      </c>
      <c r="F7" s="2" t="s">
        <v>1</v>
      </c>
      <c r="G7" s="3" t="s">
        <v>23</v>
      </c>
      <c r="H7" s="4"/>
    </row>
    <row r="8" spans="1:8" x14ac:dyDescent="0.15">
      <c r="A8" s="2" t="e">
        <f>#REF!</f>
        <v>#REF!</v>
      </c>
      <c r="B8" s="2">
        <v>67</v>
      </c>
      <c r="C8" s="2">
        <v>97</v>
      </c>
      <c r="D8" s="2">
        <v>86</v>
      </c>
      <c r="E8" s="2">
        <v>100</v>
      </c>
      <c r="F8" s="2">
        <v>82</v>
      </c>
      <c r="G8" s="3">
        <v>88</v>
      </c>
      <c r="H8" s="4"/>
    </row>
    <row r="9" spans="1:8" x14ac:dyDescent="0.15">
      <c r="A9" s="2" t="str">
        <f>A3</f>
        <v>Chiken</v>
      </c>
      <c r="B9" s="2">
        <v>54</v>
      </c>
      <c r="C9" s="2">
        <v>95</v>
      </c>
      <c r="D9" s="2">
        <v>67</v>
      </c>
      <c r="E9" s="2">
        <v>100</v>
      </c>
      <c r="F9" s="2">
        <v>63</v>
      </c>
      <c r="G9" s="3">
        <v>78</v>
      </c>
    </row>
    <row r="10" spans="1:8" x14ac:dyDescent="0.15">
      <c r="A10" s="2" t="str">
        <f>A4</f>
        <v>Alligator</v>
      </c>
      <c r="B10" s="2">
        <v>54</v>
      </c>
      <c r="C10" s="2">
        <v>95</v>
      </c>
      <c r="D10" s="2">
        <v>69</v>
      </c>
      <c r="E10" s="2">
        <v>100</v>
      </c>
      <c r="F10" s="2">
        <v>59</v>
      </c>
      <c r="G10" s="3">
        <v>77</v>
      </c>
    </row>
    <row r="11" spans="1:8" x14ac:dyDescent="0.15">
      <c r="A11" s="2" t="e">
        <f>#REF!</f>
        <v>#REF!</v>
      </c>
      <c r="B11" s="2">
        <v>53</v>
      </c>
      <c r="C11" s="2">
        <v>94</v>
      </c>
      <c r="D11" s="2">
        <v>73</v>
      </c>
      <c r="E11" s="2">
        <v>100</v>
      </c>
      <c r="F11" s="2">
        <v>64</v>
      </c>
      <c r="G11" s="3">
        <v>79</v>
      </c>
    </row>
    <row r="12" spans="1:8" x14ac:dyDescent="0.15">
      <c r="A12" s="2" t="e">
        <f>#REF!</f>
        <v>#REF!</v>
      </c>
      <c r="B12" s="2">
        <v>38</v>
      </c>
      <c r="C12" s="2">
        <v>84</v>
      </c>
      <c r="D12" s="2">
        <v>55</v>
      </c>
      <c r="E12" s="2">
        <v>98</v>
      </c>
      <c r="F12" s="2">
        <v>56</v>
      </c>
      <c r="G12" s="3">
        <v>69</v>
      </c>
    </row>
    <row r="13" spans="1:8" x14ac:dyDescent="0.15">
      <c r="A13" s="2" t="e">
        <f>#REF!</f>
        <v>#REF!</v>
      </c>
      <c r="B13" s="2">
        <v>36</v>
      </c>
      <c r="C13" s="2">
        <v>86</v>
      </c>
      <c r="D13" s="2">
        <v>55</v>
      </c>
      <c r="E13" s="2">
        <v>98</v>
      </c>
      <c r="F13" s="2">
        <v>57</v>
      </c>
      <c r="G13" s="3">
        <v>68</v>
      </c>
    </row>
    <row r="14" spans="1:8" x14ac:dyDescent="0.15">
      <c r="A14" s="2" t="e">
        <f>#REF!</f>
        <v>#REF!</v>
      </c>
      <c r="B14" s="5">
        <v>30.76923076923077</v>
      </c>
      <c r="C14" s="2">
        <v>67</v>
      </c>
      <c r="D14" s="2">
        <v>30</v>
      </c>
      <c r="E14" s="2">
        <v>94</v>
      </c>
      <c r="F14" s="5">
        <v>25.824175824175828</v>
      </c>
    </row>
    <row r="15" spans="1:8" x14ac:dyDescent="0.15">
      <c r="A15" s="2" t="e">
        <f>#REF!</f>
        <v>#REF!</v>
      </c>
      <c r="B15" s="5">
        <v>17.307692307692307</v>
      </c>
      <c r="C15" s="2">
        <v>68</v>
      </c>
      <c r="D15" s="2">
        <v>34</v>
      </c>
      <c r="E15" s="2">
        <v>94</v>
      </c>
      <c r="F15" s="2">
        <v>33</v>
      </c>
    </row>
    <row r="16" spans="1:8" x14ac:dyDescent="0.15">
      <c r="A16" s="2" t="e">
        <f>#REF!</f>
        <v>#REF!</v>
      </c>
      <c r="B16" s="5">
        <v>25</v>
      </c>
      <c r="C16" s="5">
        <v>68.393782383419691</v>
      </c>
      <c r="D16" s="5">
        <v>31.521739130434785</v>
      </c>
      <c r="E16" s="2">
        <v>94</v>
      </c>
      <c r="F16" s="5">
        <v>28.021978021978022</v>
      </c>
      <c r="G16" s="3">
        <v>52</v>
      </c>
    </row>
  </sheetData>
  <pageMargins left="0.7" right="0.7" top="0.75" bottom="0.75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Data</vt:lpstr>
      <vt:lpstr>ERa</vt:lpstr>
      <vt:lpstr>Data (2)</vt:lpstr>
      <vt:lpstr>Chart1</vt:lpstr>
      <vt:lpstr>Chart1 BW</vt:lpstr>
      <vt:lpstr>Chart ERa</vt:lpstr>
      <vt:lpstr>Chart1 BW (2)</vt:lpstr>
    </vt:vector>
  </TitlesOfParts>
  <Company>University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 KOHNO</dc:creator>
  <cp:lastModifiedBy>Satomi Kohno</cp:lastModifiedBy>
  <cp:lastPrinted>2007-12-27T19:10:14Z</cp:lastPrinted>
  <dcterms:created xsi:type="dcterms:W3CDTF">2007-12-27T15:28:33Z</dcterms:created>
  <dcterms:modified xsi:type="dcterms:W3CDTF">2016-04-16T01:51:09Z</dcterms:modified>
</cp:coreProperties>
</file>