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40" yWindow="0" windowWidth="26560" windowHeight="16220" tabRatio="500"/>
  </bookViews>
  <sheets>
    <sheet name="a) DG1136 sample info" sheetId="1" r:id="rId1"/>
    <sheet name="b) Serial Mixture" sheetId="5" r:id="rId2"/>
    <sheet name="c) Pairwise Merge" sheetId="2" r:id="rId3"/>
    <sheet name="d) Triplet Merge" sheetId="3" r:id="rId4"/>
  </sheets>
  <definedNames>
    <definedName name="an">#REF!</definedName>
    <definedName name="at">#REF!</definedName>
    <definedName name="en">'b) Serial Mixture'!$E$15</definedName>
    <definedName name="et">'b) Serial Mixture'!$D$15</definedName>
    <definedName name="gn">'b) Serial Mixture'!$E$16</definedName>
    <definedName name="gt">'b) Serial Mixture'!$D$16</definedName>
  </definedNames>
  <calcPr calcId="14000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H4" i="1"/>
  <c r="E15" i="5"/>
  <c r="E11" i="5"/>
  <c r="G5" i="1"/>
  <c r="H5" i="1"/>
  <c r="E16" i="5"/>
  <c r="F11" i="5"/>
  <c r="J11" i="5"/>
  <c r="E10" i="5"/>
  <c r="F10" i="5"/>
  <c r="J10" i="5"/>
  <c r="E9" i="5"/>
  <c r="F9" i="5"/>
  <c r="J9" i="5"/>
  <c r="E8" i="5"/>
  <c r="F8" i="5"/>
  <c r="J8" i="5"/>
  <c r="E7" i="5"/>
  <c r="F7" i="5"/>
  <c r="J7" i="5"/>
  <c r="E6" i="5"/>
  <c r="F6" i="5"/>
  <c r="J6" i="5"/>
  <c r="E5" i="5"/>
  <c r="F5" i="5"/>
  <c r="J5" i="5"/>
  <c r="E4" i="5"/>
  <c r="F4" i="5"/>
  <c r="J4" i="5"/>
  <c r="E3" i="5"/>
  <c r="F3" i="5"/>
  <c r="J3" i="5"/>
  <c r="D15" i="5"/>
  <c r="C11" i="5"/>
  <c r="D16" i="5"/>
  <c r="D11" i="5"/>
  <c r="I11" i="5"/>
  <c r="C10" i="5"/>
  <c r="D10" i="5"/>
  <c r="I10" i="5"/>
  <c r="C9" i="5"/>
  <c r="D9" i="5"/>
  <c r="I9" i="5"/>
  <c r="C8" i="5"/>
  <c r="D8" i="5"/>
  <c r="I8" i="5"/>
  <c r="C7" i="5"/>
  <c r="D7" i="5"/>
  <c r="I7" i="5"/>
  <c r="C6" i="5"/>
  <c r="D6" i="5"/>
  <c r="I6" i="5"/>
  <c r="C5" i="5"/>
  <c r="D5" i="5"/>
  <c r="I5" i="5"/>
  <c r="C4" i="5"/>
  <c r="D4" i="5"/>
  <c r="I4" i="5"/>
  <c r="C3" i="5"/>
  <c r="D3" i="5"/>
  <c r="I3" i="5"/>
  <c r="G6" i="1"/>
  <c r="H6" i="1"/>
  <c r="G3" i="1"/>
  <c r="H3" i="1"/>
  <c r="G2" i="1"/>
  <c r="H2" i="1"/>
  <c r="R12" i="3"/>
  <c r="R11" i="3"/>
  <c r="R10" i="3"/>
  <c r="R9" i="3"/>
  <c r="R8" i="3"/>
  <c r="R7" i="3"/>
  <c r="R6" i="3"/>
  <c r="R5" i="3"/>
  <c r="R4" i="3"/>
  <c r="R3" i="3"/>
  <c r="N12" i="2"/>
  <c r="N11" i="2"/>
  <c r="N10" i="2"/>
  <c r="N9" i="2"/>
  <c r="N8" i="2"/>
  <c r="N7" i="2"/>
  <c r="N6" i="2"/>
  <c r="N5" i="2"/>
  <c r="N4" i="2"/>
  <c r="N3" i="2"/>
  <c r="K11" i="5"/>
  <c r="G11" i="5"/>
  <c r="K10" i="5"/>
  <c r="G10" i="5"/>
  <c r="K9" i="5"/>
  <c r="G9" i="5"/>
  <c r="K8" i="5"/>
  <c r="G8" i="5"/>
  <c r="K7" i="5"/>
  <c r="G7" i="5"/>
  <c r="K6" i="5"/>
  <c r="G6" i="5"/>
  <c r="K5" i="5"/>
  <c r="G5" i="5"/>
  <c r="K4" i="5"/>
  <c r="G4" i="5"/>
  <c r="K3" i="5"/>
  <c r="G3" i="5"/>
  <c r="D4" i="3"/>
  <c r="G4" i="3"/>
  <c r="E4" i="3"/>
  <c r="H4" i="3"/>
  <c r="F4" i="3"/>
  <c r="I4" i="3"/>
  <c r="O4" i="3"/>
  <c r="J4" i="3"/>
  <c r="K4" i="3"/>
  <c r="L4" i="3"/>
  <c r="P4" i="3"/>
  <c r="Q4" i="3"/>
  <c r="D5" i="3"/>
  <c r="G5" i="3"/>
  <c r="E5" i="3"/>
  <c r="H5" i="3"/>
  <c r="F5" i="3"/>
  <c r="I5" i="3"/>
  <c r="O5" i="3"/>
  <c r="J5" i="3"/>
  <c r="K5" i="3"/>
  <c r="L5" i="3"/>
  <c r="P5" i="3"/>
  <c r="Q5" i="3"/>
  <c r="D6" i="3"/>
  <c r="G6" i="3"/>
  <c r="E6" i="3"/>
  <c r="H6" i="3"/>
  <c r="F6" i="3"/>
  <c r="I6" i="3"/>
  <c r="O6" i="3"/>
  <c r="J6" i="3"/>
  <c r="K6" i="3"/>
  <c r="L6" i="3"/>
  <c r="P6" i="3"/>
  <c r="Q6" i="3"/>
  <c r="D7" i="3"/>
  <c r="G7" i="3"/>
  <c r="E7" i="3"/>
  <c r="H7" i="3"/>
  <c r="F7" i="3"/>
  <c r="I7" i="3"/>
  <c r="O7" i="3"/>
  <c r="J7" i="3"/>
  <c r="K7" i="3"/>
  <c r="L7" i="3"/>
  <c r="P7" i="3"/>
  <c r="Q7" i="3"/>
  <c r="D8" i="3"/>
  <c r="G8" i="3"/>
  <c r="E8" i="3"/>
  <c r="H8" i="3"/>
  <c r="F8" i="3"/>
  <c r="I8" i="3"/>
  <c r="O8" i="3"/>
  <c r="J8" i="3"/>
  <c r="K8" i="3"/>
  <c r="L8" i="3"/>
  <c r="P8" i="3"/>
  <c r="Q8" i="3"/>
  <c r="D9" i="3"/>
  <c r="G9" i="3"/>
  <c r="E9" i="3"/>
  <c r="H9" i="3"/>
  <c r="F9" i="3"/>
  <c r="I9" i="3"/>
  <c r="O9" i="3"/>
  <c r="J9" i="3"/>
  <c r="K9" i="3"/>
  <c r="L9" i="3"/>
  <c r="P9" i="3"/>
  <c r="Q9" i="3"/>
  <c r="D10" i="3"/>
  <c r="G10" i="3"/>
  <c r="E10" i="3"/>
  <c r="H10" i="3"/>
  <c r="F10" i="3"/>
  <c r="I10" i="3"/>
  <c r="O10" i="3"/>
  <c r="J10" i="3"/>
  <c r="K10" i="3"/>
  <c r="L10" i="3"/>
  <c r="P10" i="3"/>
  <c r="Q10" i="3"/>
  <c r="D11" i="3"/>
  <c r="G11" i="3"/>
  <c r="E11" i="3"/>
  <c r="H11" i="3"/>
  <c r="F11" i="3"/>
  <c r="I11" i="3"/>
  <c r="O11" i="3"/>
  <c r="J11" i="3"/>
  <c r="K11" i="3"/>
  <c r="L11" i="3"/>
  <c r="P11" i="3"/>
  <c r="Q11" i="3"/>
  <c r="D12" i="3"/>
  <c r="G12" i="3"/>
  <c r="E12" i="3"/>
  <c r="H12" i="3"/>
  <c r="F12" i="3"/>
  <c r="I12" i="3"/>
  <c r="O12" i="3"/>
  <c r="J12" i="3"/>
  <c r="K12" i="3"/>
  <c r="L12" i="3"/>
  <c r="P12" i="3"/>
  <c r="Q12" i="3"/>
  <c r="D3" i="3"/>
  <c r="J3" i="3"/>
  <c r="E3" i="3"/>
  <c r="K3" i="3"/>
  <c r="F3" i="3"/>
  <c r="L3" i="3"/>
  <c r="P3" i="3"/>
  <c r="G3" i="3"/>
  <c r="H3" i="3"/>
  <c r="I3" i="3"/>
  <c r="O3" i="3"/>
  <c r="M5" i="3"/>
  <c r="M6" i="3"/>
  <c r="M7" i="3"/>
  <c r="M8" i="3"/>
  <c r="M9" i="3"/>
  <c r="M10" i="3"/>
  <c r="M11" i="3"/>
  <c r="M12" i="3"/>
  <c r="M4" i="3"/>
  <c r="M3" i="3"/>
  <c r="Q3" i="3"/>
  <c r="C4" i="2"/>
  <c r="E4" i="2"/>
  <c r="D4" i="2"/>
  <c r="F4" i="2"/>
  <c r="K4" i="2"/>
  <c r="G4" i="2"/>
  <c r="H4" i="2"/>
  <c r="L4" i="2"/>
  <c r="M4" i="2"/>
  <c r="C5" i="2"/>
  <c r="E5" i="2"/>
  <c r="D5" i="2"/>
  <c r="F5" i="2"/>
  <c r="K5" i="2"/>
  <c r="G5" i="2"/>
  <c r="H5" i="2"/>
  <c r="L5" i="2"/>
  <c r="M5" i="2"/>
  <c r="C6" i="2"/>
  <c r="E6" i="2"/>
  <c r="D6" i="2"/>
  <c r="F6" i="2"/>
  <c r="K6" i="2"/>
  <c r="G6" i="2"/>
  <c r="H6" i="2"/>
  <c r="L6" i="2"/>
  <c r="M6" i="2"/>
  <c r="C7" i="2"/>
  <c r="E7" i="2"/>
  <c r="D7" i="2"/>
  <c r="F7" i="2"/>
  <c r="K7" i="2"/>
  <c r="G7" i="2"/>
  <c r="H7" i="2"/>
  <c r="L7" i="2"/>
  <c r="M7" i="2"/>
  <c r="C8" i="2"/>
  <c r="E8" i="2"/>
  <c r="D8" i="2"/>
  <c r="F8" i="2"/>
  <c r="K8" i="2"/>
  <c r="G8" i="2"/>
  <c r="H8" i="2"/>
  <c r="L8" i="2"/>
  <c r="M8" i="2"/>
  <c r="C9" i="2"/>
  <c r="E9" i="2"/>
  <c r="D9" i="2"/>
  <c r="F9" i="2"/>
  <c r="K9" i="2"/>
  <c r="G9" i="2"/>
  <c r="H9" i="2"/>
  <c r="L9" i="2"/>
  <c r="M9" i="2"/>
  <c r="C10" i="2"/>
  <c r="E10" i="2"/>
  <c r="D10" i="2"/>
  <c r="F10" i="2"/>
  <c r="K10" i="2"/>
  <c r="G10" i="2"/>
  <c r="H10" i="2"/>
  <c r="L10" i="2"/>
  <c r="M10" i="2"/>
  <c r="C11" i="2"/>
  <c r="E11" i="2"/>
  <c r="D11" i="2"/>
  <c r="F11" i="2"/>
  <c r="K11" i="2"/>
  <c r="G11" i="2"/>
  <c r="H11" i="2"/>
  <c r="L11" i="2"/>
  <c r="M11" i="2"/>
  <c r="C12" i="2"/>
  <c r="E12" i="2"/>
  <c r="D12" i="2"/>
  <c r="F12" i="2"/>
  <c r="K12" i="2"/>
  <c r="G12" i="2"/>
  <c r="H12" i="2"/>
  <c r="L12" i="2"/>
  <c r="M12" i="2"/>
  <c r="C3" i="2"/>
  <c r="E3" i="2"/>
  <c r="D3" i="2"/>
  <c r="F3" i="2"/>
  <c r="K3" i="2"/>
  <c r="G3" i="2"/>
  <c r="H3" i="2"/>
  <c r="L3" i="2"/>
  <c r="M3" i="2"/>
  <c r="I4" i="2"/>
  <c r="I5" i="2"/>
  <c r="I6" i="2"/>
  <c r="I7" i="2"/>
  <c r="I8" i="2"/>
  <c r="I9" i="2"/>
  <c r="I10" i="2"/>
  <c r="I11" i="2"/>
  <c r="I12" i="2"/>
  <c r="I3" i="2"/>
</calcChain>
</file>

<file path=xl/sharedStrings.xml><?xml version="1.0" encoding="utf-8"?>
<sst xmlns="http://schemas.openxmlformats.org/spreadsheetml/2006/main" count="148" uniqueCount="55">
  <si>
    <t>DG1136a</t>
  </si>
  <si>
    <t>DG1136c</t>
  </si>
  <si>
    <t>DG1136e</t>
  </si>
  <si>
    <t>DG1136g</t>
  </si>
  <si>
    <t>DG1136i</t>
  </si>
  <si>
    <t>Normal Contamination</t>
  </si>
  <si>
    <t>a</t>
  </si>
  <si>
    <t>Sample1</t>
  </si>
  <si>
    <t>Sample2</t>
  </si>
  <si>
    <t>c</t>
  </si>
  <si>
    <t>e</t>
  </si>
  <si>
    <t>g</t>
  </si>
  <si>
    <t>i</t>
  </si>
  <si>
    <t>Coverage</t>
  </si>
  <si>
    <t>% of 1</t>
  </si>
  <si>
    <t>% of 2</t>
  </si>
  <si>
    <t>Merge</t>
  </si>
  <si>
    <t>Individual</t>
  </si>
  <si>
    <t>% tumour</t>
  </si>
  <si>
    <t>% normal</t>
  </si>
  <si>
    <t>% tumour of 1</t>
  </si>
  <si>
    <t>% tumour of 2</t>
  </si>
  <si>
    <t>% normal of 1</t>
  </si>
  <si>
    <t>% normal of 2</t>
  </si>
  <si>
    <t>Total</t>
  </si>
  <si>
    <t>Sample3</t>
  </si>
  <si>
    <t>% tumour of 3</t>
  </si>
  <si>
    <t>% normal of 3</t>
  </si>
  <si>
    <t>% of 3</t>
  </si>
  <si>
    <t>% tumour of e</t>
  </si>
  <si>
    <t>% normal of e</t>
  </si>
  <si>
    <t>Right Ovary Site 1</t>
  </si>
  <si>
    <t>Right Ovary Site 2</t>
  </si>
  <si>
    <t>Right Ovary Site 3</t>
  </si>
  <si>
    <t>Right Ovary Site 4</t>
  </si>
  <si>
    <t>Left Pelvic Sidewall Site 1</t>
  </si>
  <si>
    <t>Site</t>
  </si>
  <si>
    <t>Sample</t>
  </si>
  <si>
    <t>% tumour of g</t>
  </si>
  <si>
    <t>% normal of g</t>
  </si>
  <si>
    <t>Cellularity (Pathologist)</t>
  </si>
  <si>
    <t>Cellularity (Estimated+Pathologist)</t>
  </si>
  <si>
    <t xml:space="preserve"> DG1136e</t>
  </si>
  <si>
    <t>Number of Clusters</t>
  </si>
  <si>
    <t>Normal Proportion, n</t>
  </si>
  <si>
    <t>Average Tumour Ploidy</t>
  </si>
  <si>
    <t>Cluster 1</t>
  </si>
  <si>
    <t>Cluster 2</t>
  </si>
  <si>
    <t>Cluster 3</t>
  </si>
  <si>
    <t>Cluster 4</t>
  </si>
  <si>
    <t>Cluster 5</t>
  </si>
  <si>
    <t>Gigabases sequenced</t>
  </si>
  <si>
    <t>TITAN Results</t>
  </si>
  <si>
    <t>TITAN results</t>
  </si>
  <si>
    <t>Control-FREEC Tumour Content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</si>
</sst>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b/>
      <sz val="16"/>
      <color rgb="FF000000"/>
      <name val="Calibri"/>
      <scheme val="minor"/>
    </font>
    <font>
      <sz val="10"/>
      <name val="Verdana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9" fontId="0" fillId="0" borderId="0" xfId="0" applyNumberFormat="1"/>
    <xf numFmtId="0" fontId="1" fillId="0" borderId="0" xfId="0" applyFont="1"/>
    <xf numFmtId="10" fontId="0" fillId="0" borderId="0" xfId="0" applyNumberFormat="1"/>
    <xf numFmtId="9" fontId="1" fillId="0" borderId="0" xfId="0" applyNumberFormat="1" applyFont="1"/>
    <xf numFmtId="0" fontId="4" fillId="0" borderId="0" xfId="0" applyFont="1"/>
    <xf numFmtId="10" fontId="1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2" fontId="0" fillId="0" borderId="0" xfId="0" applyNumberFormat="1"/>
    <xf numFmtId="2" fontId="1" fillId="0" borderId="0" xfId="0" applyNumberFormat="1" applyFont="1"/>
    <xf numFmtId="2" fontId="7" fillId="0" borderId="0" xfId="0" applyNumberFormat="1" applyFont="1"/>
    <xf numFmtId="1" fontId="7" fillId="0" borderId="0" xfId="0" applyNumberFormat="1" applyFont="1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B1" zoomScale="125" zoomScaleNormal="125" zoomScalePageLayoutView="125" workbookViewId="0">
      <selection activeCell="B1" sqref="B1"/>
    </sheetView>
  </sheetViews>
  <sheetFormatPr baseColWidth="10" defaultColWidth="11" defaultRowHeight="15" x14ac:dyDescent="0"/>
  <cols>
    <col min="2" max="2" width="23" customWidth="1"/>
    <col min="4" max="4" width="20.83203125" style="10" customWidth="1"/>
    <col min="5" max="7" width="20.1640625" customWidth="1"/>
    <col min="8" max="8" width="20.1640625" style="3" customWidth="1"/>
    <col min="9" max="9" width="18.1640625" customWidth="1"/>
  </cols>
  <sheetData>
    <row r="1" spans="1:11">
      <c r="A1" s="2" t="s">
        <v>37</v>
      </c>
      <c r="B1" s="2" t="s">
        <v>36</v>
      </c>
      <c r="C1" s="2" t="s">
        <v>13</v>
      </c>
      <c r="D1" s="11" t="s">
        <v>51</v>
      </c>
      <c r="E1" s="2" t="s">
        <v>40</v>
      </c>
      <c r="F1" s="6" t="s">
        <v>54</v>
      </c>
      <c r="G1" s="2" t="s">
        <v>41</v>
      </c>
      <c r="H1" s="2" t="s">
        <v>5</v>
      </c>
      <c r="J1" s="2"/>
      <c r="K1" s="2"/>
    </row>
    <row r="2" spans="1:11">
      <c r="A2" t="s">
        <v>0</v>
      </c>
      <c r="B2" s="9" t="s">
        <v>31</v>
      </c>
      <c r="C2">
        <v>33.923791999999999</v>
      </c>
      <c r="D2" s="10">
        <v>110.9253709</v>
      </c>
      <c r="E2" s="10">
        <v>0.6</v>
      </c>
      <c r="F2" s="10">
        <v>0.64884300000000006</v>
      </c>
      <c r="G2" s="11">
        <f>AVERAGE(E2:F2)</f>
        <v>0.62442149999999996</v>
      </c>
      <c r="H2" s="11">
        <f>1-G2</f>
        <v>0.37557850000000004</v>
      </c>
      <c r="J2" s="1"/>
    </row>
    <row r="3" spans="1:11">
      <c r="A3" t="s">
        <v>1</v>
      </c>
      <c r="B3" s="9" t="s">
        <v>32</v>
      </c>
      <c r="C3">
        <v>34.699703</v>
      </c>
      <c r="D3" s="10">
        <v>109.13171250000001</v>
      </c>
      <c r="E3" s="10">
        <v>0.25</v>
      </c>
      <c r="F3" s="10">
        <v>0.62664500000000001</v>
      </c>
      <c r="G3" s="11">
        <f>AVERAGE(E3:F3)</f>
        <v>0.4383225</v>
      </c>
      <c r="H3" s="11">
        <f>1-G3</f>
        <v>0.56167750000000005</v>
      </c>
      <c r="J3" s="1"/>
    </row>
    <row r="4" spans="1:11">
      <c r="A4" t="s">
        <v>2</v>
      </c>
      <c r="B4" s="9" t="s">
        <v>33</v>
      </c>
      <c r="C4">
        <v>31.863676999999999</v>
      </c>
      <c r="D4" s="10">
        <v>99.588591899999997</v>
      </c>
      <c r="E4" s="10">
        <v>0.7</v>
      </c>
      <c r="F4" s="10">
        <v>0.69789999999999996</v>
      </c>
      <c r="G4" s="11">
        <f>AVERAGE(E4:F4)</f>
        <v>0.69894999999999996</v>
      </c>
      <c r="H4" s="11">
        <f>1-G4</f>
        <v>0.30105000000000004</v>
      </c>
      <c r="J4" s="1"/>
    </row>
    <row r="5" spans="1:11">
      <c r="A5" t="s">
        <v>3</v>
      </c>
      <c r="B5" s="9" t="s">
        <v>34</v>
      </c>
      <c r="C5">
        <v>29.528934</v>
      </c>
      <c r="D5" s="10">
        <v>94.116037700000007</v>
      </c>
      <c r="E5" s="10">
        <v>0.65</v>
      </c>
      <c r="F5" s="10">
        <v>0.74609300000000001</v>
      </c>
      <c r="G5" s="11">
        <f>AVERAGE(E5:F5)</f>
        <v>0.69804650000000001</v>
      </c>
      <c r="H5" s="11">
        <f>1-G5</f>
        <v>0.30195349999999999</v>
      </c>
      <c r="J5" s="1"/>
    </row>
    <row r="6" spans="1:11">
      <c r="A6" t="s">
        <v>4</v>
      </c>
      <c r="B6" s="9" t="s">
        <v>35</v>
      </c>
      <c r="C6">
        <v>35.280335999999998</v>
      </c>
      <c r="D6" s="10">
        <v>110.55441879999999</v>
      </c>
      <c r="E6" s="10">
        <v>0.5</v>
      </c>
      <c r="F6" s="10">
        <v>0.59984999999999999</v>
      </c>
      <c r="G6" s="11">
        <f>AVERAGE(E6:F6)</f>
        <v>0.549925</v>
      </c>
      <c r="H6" s="11">
        <f>1-G6</f>
        <v>0.450075</v>
      </c>
      <c r="J6" s="1"/>
    </row>
    <row r="12" spans="1:11">
      <c r="E12" s="10"/>
      <c r="F12" s="10"/>
      <c r="G12" s="10"/>
      <c r="H12" s="10"/>
    </row>
    <row r="13" spans="1:11">
      <c r="E13" s="10"/>
      <c r="F13" s="10"/>
      <c r="G13" s="10"/>
      <c r="H13" s="10"/>
    </row>
    <row r="14" spans="1:11">
      <c r="E14" s="10"/>
      <c r="F14" s="10"/>
      <c r="G14" s="10"/>
      <c r="H14" s="10"/>
    </row>
    <row r="15" spans="1:11">
      <c r="E15" s="10"/>
      <c r="F15" s="10"/>
      <c r="G15" s="10"/>
      <c r="H15" s="10"/>
    </row>
    <row r="16" spans="1:11">
      <c r="B16" s="13"/>
      <c r="C16" s="12"/>
      <c r="D16" s="12"/>
      <c r="E16" s="10"/>
      <c r="F16" s="10"/>
      <c r="G16" s="10"/>
      <c r="H16" s="10"/>
    </row>
    <row r="17" spans="2:8">
      <c r="B17" s="12"/>
      <c r="C17" s="12"/>
      <c r="D17" s="12"/>
      <c r="E17" s="12"/>
      <c r="F17" s="12"/>
      <c r="G17" s="12"/>
      <c r="H17" s="10"/>
    </row>
    <row r="18" spans="2:8">
      <c r="B18" s="12"/>
      <c r="C18" s="12"/>
      <c r="D18" s="12"/>
      <c r="E18" s="12"/>
      <c r="F18" s="12"/>
      <c r="G18" s="12"/>
    </row>
    <row r="19" spans="2:8">
      <c r="B19" s="12"/>
      <c r="C19" s="12"/>
      <c r="D19" s="12"/>
      <c r="E19" s="12"/>
      <c r="F19" s="12"/>
      <c r="G19" s="12"/>
    </row>
    <row r="20" spans="2:8">
      <c r="B20" s="12"/>
      <c r="C20" s="12"/>
      <c r="D20" s="12"/>
      <c r="E20" s="12"/>
      <c r="F20" s="12"/>
      <c r="G20" s="12"/>
    </row>
  </sheetData>
  <pageMargins left="0.75" right="0.75" top="1" bottom="1" header="0.5" footer="0.5"/>
  <pageSetup orientation="portrait" horizontalDpi="4294967292" verticalDpi="4294967292"/>
  <ignoredErrors>
    <ignoredError sqref="G2 G3:G6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zoomScale="125" zoomScaleNormal="125" zoomScalePageLayoutView="125" workbookViewId="0">
      <selection sqref="A1:G1"/>
    </sheetView>
  </sheetViews>
  <sheetFormatPr baseColWidth="10" defaultColWidth="8.83203125" defaultRowHeight="15" x14ac:dyDescent="0"/>
  <cols>
    <col min="3" max="6" width="15.1640625" customWidth="1"/>
    <col min="9" max="11" width="10" customWidth="1"/>
    <col min="14" max="19" width="8.83203125" style="10"/>
  </cols>
  <sheetData>
    <row r="1" spans="1:23">
      <c r="A1" s="14" t="s">
        <v>17</v>
      </c>
      <c r="B1" s="14"/>
      <c r="C1" s="14"/>
      <c r="D1" s="14"/>
      <c r="E1" s="14"/>
      <c r="F1" s="14"/>
      <c r="G1" s="14"/>
      <c r="H1" s="2"/>
      <c r="I1" s="14" t="s">
        <v>16</v>
      </c>
      <c r="J1" s="14"/>
      <c r="K1" s="14"/>
      <c r="M1" s="14" t="s">
        <v>52</v>
      </c>
      <c r="N1" s="14"/>
      <c r="O1" s="14"/>
      <c r="P1" s="14"/>
      <c r="Q1" s="14"/>
      <c r="R1" s="14"/>
      <c r="S1" s="14"/>
    </row>
    <row r="2" spans="1:23">
      <c r="A2" s="8" t="s">
        <v>42</v>
      </c>
      <c r="B2" s="8" t="s">
        <v>3</v>
      </c>
      <c r="C2" s="6" t="s">
        <v>29</v>
      </c>
      <c r="D2" s="6" t="s">
        <v>38</v>
      </c>
      <c r="E2" s="6" t="s">
        <v>30</v>
      </c>
      <c r="F2" s="6" t="s">
        <v>39</v>
      </c>
      <c r="G2" s="4" t="s">
        <v>24</v>
      </c>
      <c r="H2" s="2"/>
      <c r="I2" s="4" t="s">
        <v>18</v>
      </c>
      <c r="J2" s="4" t="s">
        <v>19</v>
      </c>
      <c r="K2" s="4" t="s">
        <v>24</v>
      </c>
      <c r="M2" s="4" t="s">
        <v>43</v>
      </c>
      <c r="N2" s="11" t="s">
        <v>44</v>
      </c>
      <c r="O2" s="11" t="s">
        <v>45</v>
      </c>
      <c r="P2" s="11" t="s">
        <v>46</v>
      </c>
      <c r="Q2" s="11" t="s">
        <v>47</v>
      </c>
      <c r="R2" s="11" t="s">
        <v>48</v>
      </c>
      <c r="S2" s="11" t="s">
        <v>49</v>
      </c>
    </row>
    <row r="3" spans="1:23">
      <c r="A3">
        <v>0.1</v>
      </c>
      <c r="B3">
        <v>0.9</v>
      </c>
      <c r="C3" s="3">
        <f t="shared" ref="C3:C11" si="0">A3*et</f>
        <v>6.9894999999999999E-2</v>
      </c>
      <c r="D3" s="3">
        <f t="shared" ref="D3:D11" si="1">B3*gt</f>
        <v>0.62824184999999999</v>
      </c>
      <c r="E3" s="3">
        <f t="shared" ref="E3:E11" si="2">A3*en</f>
        <v>3.0105000000000007E-2</v>
      </c>
      <c r="F3" s="3">
        <f t="shared" ref="F3:F11" si="3">B3*gn</f>
        <v>0.27175814999999998</v>
      </c>
      <c r="G3" s="1">
        <f>SUM(C3:F3)</f>
        <v>1</v>
      </c>
      <c r="I3" s="1">
        <f t="shared" ref="I3:I11" si="4">C3+D3</f>
        <v>0.69813685000000003</v>
      </c>
      <c r="J3" s="1">
        <f t="shared" ref="J3:J11" si="5">E3+F3</f>
        <v>0.30186314999999997</v>
      </c>
      <c r="K3" s="1">
        <f>I3+J3</f>
        <v>1</v>
      </c>
      <c r="M3">
        <v>4</v>
      </c>
      <c r="N3" s="10">
        <v>0.4</v>
      </c>
      <c r="O3" s="10">
        <v>1.8</v>
      </c>
      <c r="P3" s="10">
        <v>0.95389999999999997</v>
      </c>
      <c r="Q3" s="10">
        <v>0.73699999999999999</v>
      </c>
      <c r="R3" s="10">
        <v>0.51590000000000003</v>
      </c>
      <c r="S3" s="10">
        <v>0.18700000000000006</v>
      </c>
    </row>
    <row r="4" spans="1:23">
      <c r="A4">
        <v>0.2</v>
      </c>
      <c r="B4">
        <v>0.8</v>
      </c>
      <c r="C4" s="3">
        <f t="shared" si="0"/>
        <v>0.13979</v>
      </c>
      <c r="D4" s="3">
        <f t="shared" si="1"/>
        <v>0.55843720000000008</v>
      </c>
      <c r="E4" s="3">
        <f t="shared" si="2"/>
        <v>6.0210000000000014E-2</v>
      </c>
      <c r="F4" s="3">
        <f t="shared" si="3"/>
        <v>0.24156279999999999</v>
      </c>
      <c r="G4" s="1">
        <f t="shared" ref="G4:G11" si="6">SUM(C4:F4)</f>
        <v>1</v>
      </c>
      <c r="I4" s="1">
        <f t="shared" si="4"/>
        <v>0.69822720000000005</v>
      </c>
      <c r="J4" s="1">
        <f t="shared" si="5"/>
        <v>0.30177280000000001</v>
      </c>
      <c r="K4" s="1">
        <f t="shared" ref="K4:K11" si="7">I4+J4</f>
        <v>1</v>
      </c>
      <c r="M4">
        <v>4</v>
      </c>
      <c r="N4" s="10">
        <v>0.38</v>
      </c>
      <c r="O4" s="10">
        <v>1.8</v>
      </c>
      <c r="P4" s="10">
        <v>0.9506</v>
      </c>
      <c r="Q4" s="10">
        <v>0.70760000000000001</v>
      </c>
      <c r="R4" s="10">
        <v>0.50259999999999994</v>
      </c>
      <c r="S4" s="10">
        <v>0.18059999999999998</v>
      </c>
      <c r="T4" s="10"/>
      <c r="U4" s="10"/>
      <c r="V4" s="10"/>
      <c r="W4" s="10"/>
    </row>
    <row r="5" spans="1:23">
      <c r="A5">
        <v>0.3</v>
      </c>
      <c r="B5">
        <v>0.7</v>
      </c>
      <c r="C5" s="3">
        <f t="shared" si="0"/>
        <v>0.20968499999999998</v>
      </c>
      <c r="D5" s="3">
        <f t="shared" si="1"/>
        <v>0.48863255</v>
      </c>
      <c r="E5" s="3">
        <f t="shared" si="2"/>
        <v>9.0315000000000006E-2</v>
      </c>
      <c r="F5" s="3">
        <f t="shared" si="3"/>
        <v>0.21136744999999998</v>
      </c>
      <c r="G5" s="1">
        <f t="shared" si="6"/>
        <v>1</v>
      </c>
      <c r="I5" s="1">
        <f t="shared" si="4"/>
        <v>0.69831754999999995</v>
      </c>
      <c r="J5" s="1">
        <f t="shared" si="5"/>
        <v>0.30168244999999999</v>
      </c>
      <c r="K5" s="1">
        <f t="shared" si="7"/>
        <v>1</v>
      </c>
      <c r="M5">
        <v>3</v>
      </c>
      <c r="N5" s="10">
        <v>0.39</v>
      </c>
      <c r="O5" s="10">
        <v>1.81</v>
      </c>
      <c r="P5" s="10">
        <v>0.97109999999999996</v>
      </c>
      <c r="Q5" s="10">
        <v>0.57000000000000006</v>
      </c>
      <c r="R5" s="10">
        <v>0.24070000000000003</v>
      </c>
      <c r="T5" s="10"/>
      <c r="U5" s="10"/>
    </row>
    <row r="6" spans="1:23">
      <c r="A6">
        <v>0.4</v>
      </c>
      <c r="B6">
        <v>0.6</v>
      </c>
      <c r="C6" s="3">
        <f t="shared" si="0"/>
        <v>0.27958</v>
      </c>
      <c r="D6" s="3">
        <f t="shared" si="1"/>
        <v>0.41882789999999998</v>
      </c>
      <c r="E6" s="3">
        <f t="shared" si="2"/>
        <v>0.12042000000000003</v>
      </c>
      <c r="F6" s="3">
        <f t="shared" si="3"/>
        <v>0.18117209999999997</v>
      </c>
      <c r="G6" s="1">
        <f t="shared" si="6"/>
        <v>1</v>
      </c>
      <c r="I6" s="1">
        <f t="shared" si="4"/>
        <v>0.69840789999999997</v>
      </c>
      <c r="J6" s="1">
        <f t="shared" si="5"/>
        <v>0.30159210000000003</v>
      </c>
      <c r="K6" s="1">
        <f t="shared" si="7"/>
        <v>1</v>
      </c>
      <c r="M6">
        <v>3</v>
      </c>
      <c r="N6" s="10">
        <v>0.38</v>
      </c>
      <c r="O6" s="10">
        <v>1.82</v>
      </c>
      <c r="P6" s="10">
        <v>0.96809999999999996</v>
      </c>
      <c r="Q6" s="10">
        <v>0.59899999999999998</v>
      </c>
      <c r="R6" s="10">
        <v>0.25549999999999995</v>
      </c>
      <c r="T6" s="10"/>
      <c r="U6" s="10"/>
    </row>
    <row r="7" spans="1:23">
      <c r="A7">
        <v>0.5</v>
      </c>
      <c r="B7">
        <v>0.5</v>
      </c>
      <c r="C7" s="3">
        <f t="shared" si="0"/>
        <v>0.34947499999999998</v>
      </c>
      <c r="D7" s="3">
        <f t="shared" si="1"/>
        <v>0.34902325000000001</v>
      </c>
      <c r="E7" s="3">
        <f t="shared" si="2"/>
        <v>0.15052500000000002</v>
      </c>
      <c r="F7" s="3">
        <f t="shared" si="3"/>
        <v>0.15097674999999999</v>
      </c>
      <c r="G7" s="1">
        <f t="shared" si="6"/>
        <v>1</v>
      </c>
      <c r="I7" s="1">
        <f t="shared" si="4"/>
        <v>0.69849824999999999</v>
      </c>
      <c r="J7" s="1">
        <f t="shared" si="5"/>
        <v>0.30150175000000001</v>
      </c>
      <c r="K7" s="1">
        <f t="shared" si="7"/>
        <v>1</v>
      </c>
      <c r="M7">
        <v>3</v>
      </c>
      <c r="N7" s="10">
        <v>0.38</v>
      </c>
      <c r="O7" s="10">
        <v>1.82</v>
      </c>
      <c r="P7" s="10">
        <v>0.98609999999999998</v>
      </c>
      <c r="Q7" s="10">
        <v>0.61899999999999999</v>
      </c>
      <c r="R7" s="10">
        <v>0.25770000000000004</v>
      </c>
      <c r="T7" s="10"/>
      <c r="U7" s="10"/>
    </row>
    <row r="8" spans="1:23">
      <c r="A8">
        <v>0.6</v>
      </c>
      <c r="B8">
        <v>0.4</v>
      </c>
      <c r="C8" s="3">
        <f t="shared" si="0"/>
        <v>0.41936999999999997</v>
      </c>
      <c r="D8" s="3">
        <f t="shared" si="1"/>
        <v>0.27921860000000004</v>
      </c>
      <c r="E8" s="3">
        <f t="shared" si="2"/>
        <v>0.18063000000000001</v>
      </c>
      <c r="F8" s="3">
        <f t="shared" si="3"/>
        <v>0.1207814</v>
      </c>
      <c r="G8" s="1">
        <f t="shared" si="6"/>
        <v>1</v>
      </c>
      <c r="I8" s="1">
        <f t="shared" si="4"/>
        <v>0.6985886</v>
      </c>
      <c r="J8" s="1">
        <f t="shared" si="5"/>
        <v>0.3014114</v>
      </c>
      <c r="K8" s="1">
        <f t="shared" si="7"/>
        <v>1</v>
      </c>
      <c r="M8">
        <v>3</v>
      </c>
      <c r="N8" s="10">
        <v>0.36</v>
      </c>
      <c r="O8" s="10">
        <v>1.82</v>
      </c>
      <c r="P8" s="10">
        <v>0.97860000000000003</v>
      </c>
      <c r="Q8" s="10">
        <v>0.63009999999999999</v>
      </c>
      <c r="R8" s="10">
        <v>0.24639999999999995</v>
      </c>
      <c r="T8" s="10"/>
      <c r="U8" s="10"/>
    </row>
    <row r="9" spans="1:23">
      <c r="A9">
        <v>0.7</v>
      </c>
      <c r="B9">
        <v>0.3</v>
      </c>
      <c r="C9" s="3">
        <f t="shared" si="0"/>
        <v>0.48926499999999995</v>
      </c>
      <c r="D9" s="3">
        <f t="shared" si="1"/>
        <v>0.20941394999999999</v>
      </c>
      <c r="E9" s="3">
        <f t="shared" si="2"/>
        <v>0.21073500000000001</v>
      </c>
      <c r="F9" s="3">
        <f t="shared" si="3"/>
        <v>9.0586049999999987E-2</v>
      </c>
      <c r="G9" s="1">
        <f t="shared" si="6"/>
        <v>0.99999999999999989</v>
      </c>
      <c r="I9" s="1">
        <f t="shared" si="4"/>
        <v>0.69867894999999991</v>
      </c>
      <c r="J9" s="1">
        <f t="shared" si="5"/>
        <v>0.30132104999999998</v>
      </c>
      <c r="K9" s="1">
        <f t="shared" si="7"/>
        <v>0.99999999999999989</v>
      </c>
      <c r="M9">
        <v>2</v>
      </c>
      <c r="N9" s="10">
        <v>0.35</v>
      </c>
      <c r="O9" s="10">
        <v>1.83</v>
      </c>
      <c r="P9" s="10">
        <v>0.96479999999999999</v>
      </c>
      <c r="Q9" s="10">
        <v>0.35660000000000003</v>
      </c>
    </row>
    <row r="10" spans="1:23">
      <c r="A10">
        <v>0.8</v>
      </c>
      <c r="B10">
        <v>0.2</v>
      </c>
      <c r="C10" s="3">
        <f t="shared" si="0"/>
        <v>0.55915999999999999</v>
      </c>
      <c r="D10" s="3">
        <f t="shared" si="1"/>
        <v>0.13960930000000002</v>
      </c>
      <c r="E10" s="3">
        <f t="shared" si="2"/>
        <v>0.24084000000000005</v>
      </c>
      <c r="F10" s="3">
        <f t="shared" si="3"/>
        <v>6.0390699999999999E-2</v>
      </c>
      <c r="G10" s="1">
        <f t="shared" si="6"/>
        <v>1</v>
      </c>
      <c r="I10" s="1">
        <f t="shared" si="4"/>
        <v>0.69876930000000004</v>
      </c>
      <c r="J10" s="1">
        <f t="shared" si="5"/>
        <v>0.30123070000000007</v>
      </c>
      <c r="K10" s="1">
        <f t="shared" si="7"/>
        <v>1</v>
      </c>
      <c r="M10">
        <v>3</v>
      </c>
      <c r="N10" s="10">
        <v>0.34</v>
      </c>
      <c r="O10" s="10">
        <v>1.81</v>
      </c>
      <c r="P10" s="10">
        <v>0.97870000000000001</v>
      </c>
      <c r="Q10" s="10">
        <v>0.61450000000000005</v>
      </c>
      <c r="R10" s="10">
        <v>0.20669999999999999</v>
      </c>
      <c r="T10" s="10"/>
      <c r="U10" s="10"/>
    </row>
    <row r="11" spans="1:23">
      <c r="A11">
        <v>0.9</v>
      </c>
      <c r="B11">
        <v>0.1</v>
      </c>
      <c r="C11" s="3">
        <f t="shared" si="0"/>
        <v>0.62905500000000003</v>
      </c>
      <c r="D11" s="3">
        <f t="shared" si="1"/>
        <v>6.980465000000001E-2</v>
      </c>
      <c r="E11" s="3">
        <f t="shared" si="2"/>
        <v>0.27094500000000005</v>
      </c>
      <c r="F11" s="3">
        <f t="shared" si="3"/>
        <v>3.0195349999999999E-2</v>
      </c>
      <c r="G11" s="1">
        <f t="shared" si="6"/>
        <v>1.0000000000000002</v>
      </c>
      <c r="I11" s="1">
        <f t="shared" si="4"/>
        <v>0.69885965000000005</v>
      </c>
      <c r="J11" s="1">
        <f t="shared" si="5"/>
        <v>0.30114035000000006</v>
      </c>
      <c r="K11" s="1">
        <f t="shared" si="7"/>
        <v>1</v>
      </c>
      <c r="M11">
        <v>3</v>
      </c>
      <c r="N11" s="10">
        <v>0.32</v>
      </c>
      <c r="O11" s="10">
        <v>1.82</v>
      </c>
      <c r="P11" s="10">
        <v>0.97070000000000001</v>
      </c>
      <c r="Q11" s="10">
        <v>0.61719999999999997</v>
      </c>
      <c r="R11" s="10">
        <v>0.19799999999999995</v>
      </c>
      <c r="T11" s="10"/>
      <c r="U11" s="10"/>
    </row>
    <row r="12" spans="1:23">
      <c r="C12" s="3"/>
      <c r="D12" s="3"/>
      <c r="E12" s="3"/>
      <c r="F12" s="3"/>
      <c r="G12" s="1"/>
      <c r="I12" s="1"/>
      <c r="J12" s="1"/>
      <c r="K12" s="1"/>
    </row>
    <row r="14" spans="1:23">
      <c r="A14" s="2" t="s">
        <v>37</v>
      </c>
      <c r="B14" s="2" t="s">
        <v>36</v>
      </c>
      <c r="C14" s="2" t="s">
        <v>13</v>
      </c>
      <c r="D14" s="2" t="s">
        <v>41</v>
      </c>
      <c r="E14" s="2" t="s">
        <v>5</v>
      </c>
      <c r="F14" s="6"/>
    </row>
    <row r="15" spans="1:23">
      <c r="A15" t="s">
        <v>2</v>
      </c>
      <c r="B15" s="9" t="s">
        <v>33</v>
      </c>
      <c r="C15">
        <v>31.863676999999999</v>
      </c>
      <c r="D15" s="10">
        <f>'a) DG1136 sample info'!G4</f>
        <v>0.69894999999999996</v>
      </c>
      <c r="E15" s="10">
        <f>'a) DG1136 sample info'!H4</f>
        <v>0.30105000000000004</v>
      </c>
      <c r="F15" s="3"/>
      <c r="G15" s="1"/>
    </row>
    <row r="16" spans="1:23">
      <c r="A16" t="s">
        <v>3</v>
      </c>
      <c r="B16" s="9" t="s">
        <v>34</v>
      </c>
      <c r="C16">
        <v>29.528934</v>
      </c>
      <c r="D16" s="10">
        <f>'a) DG1136 sample info'!G5</f>
        <v>0.69804650000000001</v>
      </c>
      <c r="E16" s="10">
        <f>'a) DG1136 sample info'!H5</f>
        <v>0.30195349999999999</v>
      </c>
      <c r="F16" s="3"/>
      <c r="G16" s="1"/>
    </row>
    <row r="18" spans="3:6">
      <c r="C18" s="2"/>
      <c r="D18" s="6"/>
      <c r="E18" s="2"/>
      <c r="F18" s="2"/>
    </row>
    <row r="20" spans="3:6">
      <c r="C20" s="10"/>
      <c r="D20" s="10"/>
      <c r="E20" s="10"/>
      <c r="F20" s="10"/>
    </row>
  </sheetData>
  <mergeCells count="3">
    <mergeCell ref="I1:K1"/>
    <mergeCell ref="A1:G1"/>
    <mergeCell ref="M1:S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125" zoomScaleNormal="125" zoomScalePageLayoutView="125" workbookViewId="0">
      <selection activeCell="E3" sqref="E3"/>
    </sheetView>
  </sheetViews>
  <sheetFormatPr baseColWidth="10" defaultColWidth="11" defaultRowHeight="15" x14ac:dyDescent="0"/>
  <cols>
    <col min="3" max="4" width="11" style="1"/>
    <col min="5" max="8" width="14.6640625" style="3" customWidth="1"/>
    <col min="9" max="9" width="11" style="1"/>
    <col min="11" max="13" width="11" style="1"/>
    <col min="14" max="14" width="11" style="10"/>
    <col min="16" max="22" width="11" style="10"/>
  </cols>
  <sheetData>
    <row r="1" spans="1:22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2"/>
      <c r="K1" s="15" t="s">
        <v>16</v>
      </c>
      <c r="L1" s="15"/>
      <c r="M1" s="15"/>
      <c r="P1" s="16" t="s">
        <v>52</v>
      </c>
      <c r="Q1" s="16"/>
      <c r="R1" s="16"/>
      <c r="S1" s="16"/>
      <c r="T1" s="16"/>
      <c r="U1" s="16"/>
      <c r="V1" s="16"/>
    </row>
    <row r="2" spans="1:22">
      <c r="A2" s="2" t="s">
        <v>7</v>
      </c>
      <c r="B2" s="2" t="s">
        <v>8</v>
      </c>
      <c r="C2" s="4" t="s">
        <v>14</v>
      </c>
      <c r="D2" s="4" t="s">
        <v>15</v>
      </c>
      <c r="E2" s="6" t="s">
        <v>20</v>
      </c>
      <c r="F2" s="6" t="s">
        <v>21</v>
      </c>
      <c r="G2" s="6" t="s">
        <v>22</v>
      </c>
      <c r="H2" s="6" t="s">
        <v>23</v>
      </c>
      <c r="I2" s="4" t="s">
        <v>24</v>
      </c>
      <c r="J2" s="2"/>
      <c r="K2" s="4" t="s">
        <v>18</v>
      </c>
      <c r="L2" s="4" t="s">
        <v>19</v>
      </c>
      <c r="M2" s="4" t="s">
        <v>24</v>
      </c>
      <c r="N2" s="11" t="s">
        <v>13</v>
      </c>
      <c r="P2" s="11" t="s">
        <v>43</v>
      </c>
      <c r="Q2" s="11" t="s">
        <v>44</v>
      </c>
      <c r="R2" s="11" t="s">
        <v>45</v>
      </c>
      <c r="S2" s="11" t="s">
        <v>46</v>
      </c>
      <c r="T2" s="11" t="s">
        <v>47</v>
      </c>
      <c r="U2" s="11" t="s">
        <v>48</v>
      </c>
      <c r="V2" s="11" t="s">
        <v>49</v>
      </c>
    </row>
    <row r="3" spans="1:22" ht="20">
      <c r="A3" s="5" t="s">
        <v>6</v>
      </c>
      <c r="B3" s="5" t="s">
        <v>9</v>
      </c>
      <c r="C3" s="1">
        <f>'a) DG1136 sample info'!C2/('a) DG1136 sample info'!C2+'a) DG1136 sample info'!C3)</f>
        <v>0.49434660825712828</v>
      </c>
      <c r="D3" s="1">
        <f>'a) DG1136 sample info'!C3/('a) DG1136 sample info'!C2+'a) DG1136 sample info'!C3)</f>
        <v>0.50565339174287183</v>
      </c>
      <c r="E3" s="3">
        <f>C3*'a) DG1136 sample info'!G2</f>
        <v>0.3086806506478284</v>
      </c>
      <c r="F3" s="3">
        <f>D3*'a) DG1136 sample info'!G3</f>
        <v>0.22163925880221494</v>
      </c>
      <c r="G3" s="3">
        <f>C3*'a) DG1136 sample info'!H2</f>
        <v>0.18566595760929988</v>
      </c>
      <c r="H3" s="3">
        <f>D3*'a) DG1136 sample info'!H3</f>
        <v>0.28401413294065692</v>
      </c>
      <c r="I3" s="1">
        <f>SUM(E3:H3)</f>
        <v>1.0000000000000002</v>
      </c>
      <c r="K3" s="1">
        <f t="shared" ref="K3:K12" si="0">E3+F3</f>
        <v>0.53031990945004337</v>
      </c>
      <c r="L3" s="1">
        <f t="shared" ref="L3:L12" si="1">G3+H3</f>
        <v>0.4696800905499568</v>
      </c>
      <c r="M3" s="1">
        <f>K3+L3</f>
        <v>1.0000000000000002</v>
      </c>
      <c r="N3" s="10">
        <f>SUM('a) DG1136 sample info'!C2+'a) DG1136 sample info'!C3)</f>
        <v>68.623494999999991</v>
      </c>
      <c r="P3" s="10">
        <v>3</v>
      </c>
      <c r="Q3" s="10">
        <v>0.44</v>
      </c>
      <c r="R3" s="10">
        <v>1.88</v>
      </c>
      <c r="S3" s="10">
        <v>0.96650000000000003</v>
      </c>
      <c r="T3" s="10">
        <v>0.68049999999999999</v>
      </c>
      <c r="U3" s="10">
        <v>0.46879999999999999</v>
      </c>
    </row>
    <row r="4" spans="1:22" ht="20">
      <c r="A4" s="5" t="s">
        <v>6</v>
      </c>
      <c r="B4" s="5" t="s">
        <v>10</v>
      </c>
      <c r="C4" s="1">
        <f>'a) DG1136 sample info'!C2/('a) DG1136 sample info'!C2+'a) DG1136 sample info'!C4)</f>
        <v>0.51565735109827671</v>
      </c>
      <c r="D4" s="1">
        <f>'a) DG1136 sample info'!C4/('a) DG1136 sample info'!C2+'a) DG1136 sample info'!C4)</f>
        <v>0.48434264890172318</v>
      </c>
      <c r="E4" s="3">
        <f>C4*'a) DG1136 sample info'!G2</f>
        <v>0.32198753665881258</v>
      </c>
      <c r="F4" s="3">
        <f>D4*'a) DG1136 sample info'!G4</f>
        <v>0.33853129444985941</v>
      </c>
      <c r="G4" s="3">
        <f>C4*'a) DG1136 sample info'!H2</f>
        <v>0.19366981443946413</v>
      </c>
      <c r="H4" s="3">
        <f>D4*'a) DG1136 sample info'!H4</f>
        <v>0.14581135445186377</v>
      </c>
      <c r="I4" s="1">
        <f t="shared" ref="I4:I12" si="2">SUM(E4:H4)</f>
        <v>1</v>
      </c>
      <c r="K4" s="1">
        <f t="shared" si="0"/>
        <v>0.66051883110867204</v>
      </c>
      <c r="L4" s="1">
        <f t="shared" si="1"/>
        <v>0.3394811688913279</v>
      </c>
      <c r="M4" s="1">
        <f t="shared" ref="M4:M12" si="3">K4+L4</f>
        <v>1</v>
      </c>
      <c r="N4" s="10">
        <f>SUM('a) DG1136 sample info'!C2+'a) DG1136 sample info'!C4)</f>
        <v>65.787469000000002</v>
      </c>
      <c r="P4" s="10">
        <v>3</v>
      </c>
      <c r="Q4" s="10">
        <v>0.28999999999999998</v>
      </c>
      <c r="R4" s="10">
        <v>1.88</v>
      </c>
      <c r="S4" s="10">
        <v>0.95340000000000003</v>
      </c>
      <c r="T4" s="10">
        <v>0.63400000000000001</v>
      </c>
      <c r="U4" s="10">
        <v>0.45979999999999999</v>
      </c>
    </row>
    <row r="5" spans="1:22" ht="20">
      <c r="A5" s="5" t="s">
        <v>6</v>
      </c>
      <c r="B5" s="5" t="s">
        <v>11</v>
      </c>
      <c r="C5" s="1">
        <f>'a) DG1136 sample info'!C2/('a) DG1136 sample info'!C2+'a) DG1136 sample info'!C5)</f>
        <v>0.53463096289984446</v>
      </c>
      <c r="D5" s="1">
        <f>'a) DG1136 sample info'!C5/('a) DG1136 sample info'!C2+'a) DG1136 sample info'!C5)</f>
        <v>0.46536903710015548</v>
      </c>
      <c r="E5" s="3">
        <f>C5*'a) DG1136 sample info'!G2</f>
        <v>0.3338350678003652</v>
      </c>
      <c r="F5" s="3">
        <f>D5*'a) DG1136 sample info'!G5</f>
        <v>0.32484922755613371</v>
      </c>
      <c r="G5" s="3">
        <f>C5*'a) DG1136 sample info'!H2</f>
        <v>0.20079589509947926</v>
      </c>
      <c r="H5" s="3">
        <f>D5*'a) DG1136 sample info'!H5</f>
        <v>0.1405198095440218</v>
      </c>
      <c r="I5" s="1">
        <f t="shared" si="2"/>
        <v>0.99999999999999989</v>
      </c>
      <c r="K5" s="1">
        <f t="shared" si="0"/>
        <v>0.65868429535649886</v>
      </c>
      <c r="L5" s="1">
        <f t="shared" si="1"/>
        <v>0.34131570464350103</v>
      </c>
      <c r="M5" s="1">
        <f t="shared" si="3"/>
        <v>0.99999999999999989</v>
      </c>
      <c r="N5" s="10">
        <f>SUM('a) DG1136 sample info'!C2+'a) DG1136 sample info'!C5)</f>
        <v>63.452725999999998</v>
      </c>
      <c r="P5" s="10">
        <v>4</v>
      </c>
      <c r="Q5" s="10">
        <v>0.37</v>
      </c>
      <c r="R5" s="10">
        <v>1.85</v>
      </c>
      <c r="S5" s="10">
        <v>0.97709999999999997</v>
      </c>
      <c r="T5" s="10">
        <v>0.72449999999999992</v>
      </c>
      <c r="U5" s="10">
        <v>0.47389999999999999</v>
      </c>
      <c r="V5" s="10">
        <v>0.20299999999999996</v>
      </c>
    </row>
    <row r="6" spans="1:22" ht="20">
      <c r="A6" s="5" t="s">
        <v>6</v>
      </c>
      <c r="B6" s="5" t="s">
        <v>12</v>
      </c>
      <c r="C6" s="1">
        <f>'a) DG1136 sample info'!C2/('a) DG1136 sample info'!C2+'a) DG1136 sample info'!C6)</f>
        <v>0.49019896616571773</v>
      </c>
      <c r="D6" s="1">
        <f>'a) DG1136 sample info'!C6/('a) DG1136 sample info'!C2+'a) DG1136 sample info'!C6)</f>
        <v>0.50980103383428221</v>
      </c>
      <c r="E6" s="3">
        <f>C6*'a) DG1136 sample info'!G2</f>
        <v>0.30609077375164667</v>
      </c>
      <c r="F6" s="3">
        <f>D6*'a) DG1136 sample info'!G6</f>
        <v>0.28035233353131767</v>
      </c>
      <c r="G6" s="3">
        <f>C6*'a) DG1136 sample info'!H2</f>
        <v>0.18410819241407103</v>
      </c>
      <c r="H6" s="3">
        <f>D6*'a) DG1136 sample info'!H6</f>
        <v>0.22944870030296458</v>
      </c>
      <c r="I6" s="1">
        <f t="shared" si="2"/>
        <v>1</v>
      </c>
      <c r="K6" s="1">
        <f t="shared" si="0"/>
        <v>0.58644310728296434</v>
      </c>
      <c r="L6" s="1">
        <f t="shared" si="1"/>
        <v>0.41355689271703561</v>
      </c>
      <c r="M6" s="1">
        <f t="shared" si="3"/>
        <v>1</v>
      </c>
      <c r="N6" s="10">
        <f>SUM('a) DG1136 sample info'!C2+'a) DG1136 sample info'!C6)</f>
        <v>69.204127999999997</v>
      </c>
      <c r="P6" s="10">
        <v>2</v>
      </c>
      <c r="Q6" s="10">
        <v>0.47</v>
      </c>
      <c r="R6" s="10">
        <v>1.86</v>
      </c>
      <c r="S6" s="10">
        <v>0.96550000000000002</v>
      </c>
      <c r="T6" s="10">
        <v>0.56840000000000002</v>
      </c>
    </row>
    <row r="7" spans="1:22" ht="20">
      <c r="A7" s="5" t="s">
        <v>9</v>
      </c>
      <c r="B7" s="5" t="s">
        <v>10</v>
      </c>
      <c r="C7" s="1">
        <f>'a) DG1136 sample info'!C3/('a) DG1136 sample info'!C3+'a) DG1136 sample info'!C4)</f>
        <v>0.52130320004783415</v>
      </c>
      <c r="D7" s="1">
        <f>'a) DG1136 sample info'!C4/('a) DG1136 sample info'!C3+'a) DG1136 sample info'!C4)</f>
        <v>0.47869679995216591</v>
      </c>
      <c r="E7" s="3">
        <f>C7*'a) DG1136 sample info'!G3</f>
        <v>0.22849892190296678</v>
      </c>
      <c r="F7" s="3">
        <f>D7*'a) DG1136 sample info'!G4</f>
        <v>0.33458512832656634</v>
      </c>
      <c r="G7" s="3">
        <f>C7*'a) DG1136 sample info'!H3</f>
        <v>0.29280427814486737</v>
      </c>
      <c r="H7" s="3">
        <f>D7*'a) DG1136 sample info'!H4</f>
        <v>0.14411167162559957</v>
      </c>
      <c r="I7" s="1">
        <f t="shared" si="2"/>
        <v>1</v>
      </c>
      <c r="K7" s="1">
        <f t="shared" si="0"/>
        <v>0.56308405022953312</v>
      </c>
      <c r="L7" s="1">
        <f t="shared" si="1"/>
        <v>0.43691594977046694</v>
      </c>
      <c r="M7" s="1">
        <f t="shared" si="3"/>
        <v>1</v>
      </c>
      <c r="N7" s="10">
        <f>SUM('a) DG1136 sample info'!C3+'a) DG1136 sample info'!C4)</f>
        <v>66.563379999999995</v>
      </c>
      <c r="P7" s="10">
        <v>3</v>
      </c>
      <c r="Q7" s="10">
        <v>0.43</v>
      </c>
      <c r="R7" s="10">
        <v>1.9</v>
      </c>
      <c r="S7" s="10">
        <v>0.95799999999999996</v>
      </c>
      <c r="T7" s="10">
        <v>0.69550000000000001</v>
      </c>
      <c r="U7" s="10">
        <v>0.43130000000000002</v>
      </c>
    </row>
    <row r="8" spans="1:22" ht="20">
      <c r="A8" s="5" t="s">
        <v>9</v>
      </c>
      <c r="B8" s="5" t="s">
        <v>11</v>
      </c>
      <c r="C8" s="1">
        <f>'a) DG1136 sample info'!C3/('a) DG1136 sample info'!C3+'a) DG1136 sample info'!C5)</f>
        <v>0.54025283145896441</v>
      </c>
      <c r="D8" s="1">
        <f>'a) DG1136 sample info'!C5/('a) DG1136 sample info'!C3+'a) DG1136 sample info'!C5)</f>
        <v>0.4597471685410357</v>
      </c>
      <c r="E8" s="3">
        <f>C8*'a) DG1136 sample info'!G3</f>
        <v>0.23680497171717194</v>
      </c>
      <c r="F8" s="3">
        <f>D8*'a) DG1136 sample info'!G5</f>
        <v>0.32092490188498007</v>
      </c>
      <c r="G8" s="3">
        <f>C8*'a) DG1136 sample info'!H3</f>
        <v>0.3034478597417925</v>
      </c>
      <c r="H8" s="3">
        <f>D8*'a) DG1136 sample info'!H5</f>
        <v>0.13882226665605563</v>
      </c>
      <c r="I8" s="1">
        <f t="shared" si="2"/>
        <v>1.0000000000000002</v>
      </c>
      <c r="K8" s="1">
        <f t="shared" si="0"/>
        <v>0.55772987360215198</v>
      </c>
      <c r="L8" s="1">
        <f t="shared" si="1"/>
        <v>0.44227012639784813</v>
      </c>
      <c r="M8" s="1">
        <f t="shared" si="3"/>
        <v>1</v>
      </c>
      <c r="N8" s="10">
        <f>SUM('a) DG1136 sample info'!C3+'a) DG1136 sample info'!C5)</f>
        <v>64.228636999999992</v>
      </c>
      <c r="P8" s="10">
        <v>2</v>
      </c>
      <c r="Q8" s="10">
        <v>0.5</v>
      </c>
      <c r="R8" s="10">
        <v>1.89</v>
      </c>
      <c r="S8" s="10">
        <v>0.96520000000000006</v>
      </c>
      <c r="T8" s="10">
        <v>0.41000000000000003</v>
      </c>
    </row>
    <row r="9" spans="1:22" ht="20">
      <c r="A9" s="5" t="s">
        <v>9</v>
      </c>
      <c r="B9" s="5" t="s">
        <v>12</v>
      </c>
      <c r="C9" s="1">
        <f>'a) DG1136 sample info'!C3/('a) DG1136 sample info'!C3+'a) DG1136 sample info'!C6)</f>
        <v>0.495851438436609</v>
      </c>
      <c r="D9" s="1">
        <f>'a) DG1136 sample info'!C6/('a) DG1136 sample info'!C3+'a) DG1136 sample info'!C6)</f>
        <v>0.50414856156339094</v>
      </c>
      <c r="E9" s="3">
        <f>C9*'a) DG1136 sample info'!G3</f>
        <v>0.21734284212413055</v>
      </c>
      <c r="F9" s="3">
        <f>D9*'a) DG1136 sample info'!G6</f>
        <v>0.27724389771774777</v>
      </c>
      <c r="G9" s="3">
        <f>C9*'a) DG1136 sample info'!H3</f>
        <v>0.27850859631247848</v>
      </c>
      <c r="H9" s="3">
        <f>D9*'a) DG1136 sample info'!H6</f>
        <v>0.22690466384564317</v>
      </c>
      <c r="I9" s="1">
        <f t="shared" si="2"/>
        <v>1</v>
      </c>
      <c r="K9" s="1">
        <f t="shared" si="0"/>
        <v>0.49458673984187829</v>
      </c>
      <c r="L9" s="1">
        <f t="shared" si="1"/>
        <v>0.5054132601581216</v>
      </c>
      <c r="M9" s="1">
        <f t="shared" si="3"/>
        <v>0.99999999999999989</v>
      </c>
      <c r="N9" s="10">
        <f>SUM('a) DG1136 sample info'!C3+'a) DG1136 sample info'!C6)</f>
        <v>69.980039000000005</v>
      </c>
      <c r="P9" s="10">
        <v>2</v>
      </c>
      <c r="Q9" s="10">
        <v>0.59</v>
      </c>
      <c r="R9" s="10">
        <v>1.87</v>
      </c>
      <c r="S9" s="10">
        <v>0.96560000000000001</v>
      </c>
      <c r="T9" s="10">
        <v>0.54059999999999997</v>
      </c>
    </row>
    <row r="10" spans="1:22" ht="20">
      <c r="A10" s="5" t="s">
        <v>10</v>
      </c>
      <c r="B10" s="5" t="s">
        <v>11</v>
      </c>
      <c r="C10" s="1">
        <f>'a) DG1136 sample info'!C4/('a) DG1136 sample info'!C4+'a) DG1136 sample info'!C5)</f>
        <v>0.51901485343244314</v>
      </c>
      <c r="D10" s="1">
        <f>'a) DG1136 sample info'!C5/('a) DG1136 sample info'!C4+'a) DG1136 sample info'!C5)</f>
        <v>0.48098514656755675</v>
      </c>
      <c r="E10" s="3">
        <f>C10*'a) DG1136 sample info'!G4</f>
        <v>0.36276543180660609</v>
      </c>
      <c r="F10" s="3">
        <f>D10*'a) DG1136 sample info'!G5</f>
        <v>0.33574999811347001</v>
      </c>
      <c r="G10" s="3">
        <f>C10*'a) DG1136 sample info'!H4</f>
        <v>0.15624942162583702</v>
      </c>
      <c r="H10" s="3">
        <f>D10*'a) DG1136 sample info'!H5</f>
        <v>0.14523514845408675</v>
      </c>
      <c r="I10" s="1">
        <f t="shared" si="2"/>
        <v>0.99999999999999978</v>
      </c>
      <c r="K10" s="1">
        <f t="shared" si="0"/>
        <v>0.69851542992007609</v>
      </c>
      <c r="L10" s="1">
        <f t="shared" si="1"/>
        <v>0.3014845700799238</v>
      </c>
      <c r="M10" s="1">
        <f t="shared" si="3"/>
        <v>0.99999999999999989</v>
      </c>
      <c r="N10" s="10">
        <f>SUM('a) DG1136 sample info'!C4+'a) DG1136 sample info'!C5)</f>
        <v>61.392611000000002</v>
      </c>
      <c r="P10" s="10">
        <v>2</v>
      </c>
      <c r="Q10" s="10">
        <v>0.36</v>
      </c>
      <c r="R10" s="10">
        <v>1.86</v>
      </c>
      <c r="S10" s="10">
        <v>0.97709999999999997</v>
      </c>
      <c r="T10" s="10">
        <v>0.44350000000000001</v>
      </c>
    </row>
    <row r="11" spans="1:22" ht="20">
      <c r="A11" s="5" t="s">
        <v>10</v>
      </c>
      <c r="B11" s="5" t="s">
        <v>12</v>
      </c>
      <c r="C11" s="1">
        <f>'a) DG1136 sample info'!C4/('a) DG1136 sample info'!C4+'a) DG1136 sample info'!C6)</f>
        <v>0.47455723267538386</v>
      </c>
      <c r="D11" s="1">
        <f>'a) DG1136 sample info'!C6/('a) DG1136 sample info'!C4+'a) DG1136 sample info'!C6)</f>
        <v>0.52544276732461603</v>
      </c>
      <c r="E11" s="3">
        <f>C11*'a) DG1136 sample info'!G4</f>
        <v>0.33169177777845954</v>
      </c>
      <c r="F11" s="3">
        <f>D11*'a) DG1136 sample info'!G6</f>
        <v>0.28895411382098946</v>
      </c>
      <c r="G11" s="3">
        <f>C11*'a) DG1136 sample info'!H4</f>
        <v>0.14286545489692432</v>
      </c>
      <c r="H11" s="3">
        <f>D11*'a) DG1136 sample info'!H6</f>
        <v>0.23648865350362655</v>
      </c>
      <c r="I11" s="1">
        <f t="shared" si="2"/>
        <v>1</v>
      </c>
      <c r="K11" s="1">
        <f t="shared" si="0"/>
        <v>0.62064589159944905</v>
      </c>
      <c r="L11" s="1">
        <f t="shared" si="1"/>
        <v>0.37935410840055084</v>
      </c>
      <c r="M11" s="1">
        <f t="shared" si="3"/>
        <v>0.99999999999999989</v>
      </c>
      <c r="N11" s="10">
        <f>SUM('a) DG1136 sample info'!C4+'a) DG1136 sample info'!C6)</f>
        <v>67.144013000000001</v>
      </c>
      <c r="P11" s="10">
        <v>3</v>
      </c>
      <c r="Q11" s="10">
        <v>0.45</v>
      </c>
      <c r="R11" s="10">
        <v>1.88</v>
      </c>
      <c r="S11" s="10">
        <v>0.96209999999999996</v>
      </c>
      <c r="T11" s="10">
        <v>0.70120000000000005</v>
      </c>
      <c r="U11" s="10">
        <v>0.47050000000000003</v>
      </c>
    </row>
    <row r="12" spans="1:22" ht="20">
      <c r="A12" s="5" t="s">
        <v>11</v>
      </c>
      <c r="B12" s="5" t="s">
        <v>12</v>
      </c>
      <c r="C12" s="1">
        <f>'a) DG1136 sample info'!C5/('a) DG1136 sample info'!C5+'a) DG1136 sample info'!C6)</f>
        <v>0.45562824577409994</v>
      </c>
      <c r="D12" s="1">
        <f>'a) DG1136 sample info'!C6/('a) DG1136 sample info'!C5+'a) DG1136 sample info'!C6)</f>
        <v>0.54437175422590012</v>
      </c>
      <c r="E12" s="3">
        <f>C12*'a) DG1136 sample info'!G5</f>
        <v>0.31804970226375023</v>
      </c>
      <c r="F12" s="3">
        <f>D12*'a) DG1136 sample info'!G6</f>
        <v>0.29936363694267815</v>
      </c>
      <c r="G12" s="3">
        <f>C12*'a) DG1136 sample info'!H5</f>
        <v>0.13757854351034968</v>
      </c>
      <c r="H12" s="3">
        <f>D12*'a) DG1136 sample info'!H6</f>
        <v>0.245008117283222</v>
      </c>
      <c r="I12" s="1">
        <f t="shared" si="2"/>
        <v>1</v>
      </c>
      <c r="K12" s="1">
        <f t="shared" si="0"/>
        <v>0.61741333920642838</v>
      </c>
      <c r="L12" s="1">
        <f t="shared" si="1"/>
        <v>0.38258666079357168</v>
      </c>
      <c r="M12" s="1">
        <f t="shared" si="3"/>
        <v>1</v>
      </c>
      <c r="N12" s="10">
        <f>SUM('a) DG1136 sample info'!C5+'a) DG1136 sample info'!C6)</f>
        <v>64.809269999999998</v>
      </c>
      <c r="P12" s="10">
        <v>2</v>
      </c>
      <c r="Q12" s="10">
        <v>0.53</v>
      </c>
      <c r="R12" s="10">
        <v>1.83</v>
      </c>
      <c r="S12" s="10">
        <v>0.97689999999999999</v>
      </c>
      <c r="T12" s="10">
        <v>0.44769999999999999</v>
      </c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</sheetData>
  <mergeCells count="3">
    <mergeCell ref="K1:M1"/>
    <mergeCell ref="A1:I1"/>
    <mergeCell ref="P1:V1"/>
  </mergeCells>
  <pageMargins left="0.75" right="0.75" top="1" bottom="1" header="0.5" footer="0.5"/>
  <pageSetup orientation="portrait" horizontalDpi="4294967292" verticalDpi="4294967292"/>
  <ignoredErrors>
    <ignoredError sqref="H9:H10 F9:F1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zoomScale="125" zoomScaleNormal="125" zoomScalePageLayoutView="125" workbookViewId="0">
      <selection activeCell="H10" sqref="H10"/>
    </sheetView>
  </sheetViews>
  <sheetFormatPr baseColWidth="10" defaultColWidth="11" defaultRowHeight="15" x14ac:dyDescent="0"/>
  <cols>
    <col min="7" max="11" width="14.6640625" customWidth="1"/>
    <col min="12" max="12" width="15.83203125" customWidth="1"/>
    <col min="21" max="27" width="11" style="10"/>
  </cols>
  <sheetData>
    <row r="1" spans="1:27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2"/>
      <c r="O1" s="15" t="s">
        <v>16</v>
      </c>
      <c r="P1" s="15"/>
      <c r="Q1" s="15"/>
      <c r="T1" s="14" t="s">
        <v>53</v>
      </c>
      <c r="U1" s="14"/>
      <c r="V1" s="14"/>
      <c r="W1" s="14"/>
      <c r="X1" s="14"/>
      <c r="Y1" s="14"/>
      <c r="Z1" s="14"/>
      <c r="AA1" s="14"/>
    </row>
    <row r="2" spans="1:27">
      <c r="A2" s="2" t="s">
        <v>7</v>
      </c>
      <c r="B2" s="2" t="s">
        <v>8</v>
      </c>
      <c r="C2" s="2" t="s">
        <v>25</v>
      </c>
      <c r="D2" s="4" t="s">
        <v>14</v>
      </c>
      <c r="E2" s="4" t="s">
        <v>15</v>
      </c>
      <c r="F2" s="4" t="s">
        <v>28</v>
      </c>
      <c r="G2" s="6" t="s">
        <v>20</v>
      </c>
      <c r="H2" s="6" t="s">
        <v>21</v>
      </c>
      <c r="I2" s="6" t="s">
        <v>26</v>
      </c>
      <c r="J2" s="6" t="s">
        <v>22</v>
      </c>
      <c r="K2" s="6" t="s">
        <v>23</v>
      </c>
      <c r="L2" s="6" t="s">
        <v>27</v>
      </c>
      <c r="M2" s="4" t="s">
        <v>24</v>
      </c>
      <c r="N2" s="2"/>
      <c r="O2" s="4" t="s">
        <v>18</v>
      </c>
      <c r="P2" s="4" t="s">
        <v>19</v>
      </c>
      <c r="Q2" s="4" t="s">
        <v>24</v>
      </c>
      <c r="R2" s="4" t="s">
        <v>13</v>
      </c>
      <c r="T2" s="11" t="s">
        <v>43</v>
      </c>
      <c r="U2" s="11" t="s">
        <v>44</v>
      </c>
      <c r="V2" s="11" t="s">
        <v>45</v>
      </c>
      <c r="W2" s="11" t="s">
        <v>46</v>
      </c>
      <c r="X2" s="11" t="s">
        <v>47</v>
      </c>
      <c r="Y2" s="11" t="s">
        <v>48</v>
      </c>
      <c r="Z2" s="11" t="s">
        <v>49</v>
      </c>
      <c r="AA2" s="11" t="s">
        <v>50</v>
      </c>
    </row>
    <row r="3" spans="1:27" ht="20">
      <c r="A3" s="5" t="s">
        <v>6</v>
      </c>
      <c r="B3" s="5" t="s">
        <v>9</v>
      </c>
      <c r="C3" s="5" t="s">
        <v>10</v>
      </c>
      <c r="D3" s="1">
        <f>'a) DG1136 sample info'!C2/('a) DG1136 sample info'!C2+'a) DG1136 sample info'!C3+'a) DG1136 sample info'!C4)</f>
        <v>0.33759326016260066</v>
      </c>
      <c r="E3" s="1">
        <f>'a) DG1136 sample info'!C3/('a) DG1136 sample info'!C2+'a) DG1136 sample info'!C3+'a) DG1136 sample info'!C4)</f>
        <v>0.34531475321048943</v>
      </c>
      <c r="F3" s="1">
        <f>'a) DG1136 sample info'!C4/('a) DG1136 sample info'!C2+'a) DG1136 sample info'!C3+'a) DG1136 sample info'!C4)</f>
        <v>0.31709198662690996</v>
      </c>
      <c r="G3" s="3">
        <f>D3*'a) DG1136 sample info'!G2</f>
        <v>0.21080048990062134</v>
      </c>
      <c r="H3" s="3">
        <f>E3*'a) DG1136 sample info'!G3</f>
        <v>0.15135922591410475</v>
      </c>
      <c r="I3" s="3">
        <f>F3*'a) DG1136 sample info'!G4</f>
        <v>0.22163144405287871</v>
      </c>
      <c r="J3" s="3">
        <f>D3*'a) DG1136 sample info'!H2</f>
        <v>0.12679277026197933</v>
      </c>
      <c r="K3" s="3">
        <f>E3*'a) DG1136 sample info'!H3</f>
        <v>0.19395552729638468</v>
      </c>
      <c r="L3" s="3">
        <f>F3*'a) DG1136 sample info'!H4</f>
        <v>9.5460542574031262E-2</v>
      </c>
      <c r="M3" s="1">
        <f>SUM(G3:L3)</f>
        <v>1</v>
      </c>
      <c r="O3" s="1">
        <f>SUM(G3:I3)</f>
        <v>0.58379115986760477</v>
      </c>
      <c r="P3" s="1">
        <f>SUM(J3:L3)</f>
        <v>0.41620884013239523</v>
      </c>
      <c r="Q3" s="1">
        <f>O3+P3</f>
        <v>1</v>
      </c>
      <c r="R3">
        <f>SUM('a) DG1136 sample info'!C2+'a) DG1136 sample info'!C3+'a) DG1136 sample info'!C4)</f>
        <v>100.48717199999999</v>
      </c>
      <c r="T3">
        <v>3</v>
      </c>
      <c r="U3" s="10">
        <v>0.38</v>
      </c>
      <c r="V3" s="10">
        <v>1.89</v>
      </c>
      <c r="W3" s="10">
        <v>0.95130000000000003</v>
      </c>
      <c r="X3" s="10">
        <v>0.66120000000000001</v>
      </c>
      <c r="Y3" s="10">
        <v>0.47209999999999996</v>
      </c>
    </row>
    <row r="4" spans="1:27" ht="20">
      <c r="A4" s="5" t="s">
        <v>6</v>
      </c>
      <c r="B4" s="5" t="s">
        <v>9</v>
      </c>
      <c r="C4" s="5" t="s">
        <v>11</v>
      </c>
      <c r="D4" s="1">
        <f>'a) DG1136 sample info'!C2/('a) DG1136 sample info'!C2+'a) DG1136 sample info'!C3+'a) DG1136 sample info'!C5)</f>
        <v>0.3456235606762213</v>
      </c>
      <c r="E4" s="1">
        <f>'a) DG1136 sample info'!C3/('a) DG1136 sample info'!C2+'a) DG1136 sample info'!C3+'a) DG1136 sample info'!C5)</f>
        <v>0.35352872418470666</v>
      </c>
      <c r="F4" s="1">
        <f>'a) DG1136 sample info'!C5/('a) DG1136 sample info'!C2+'a) DG1136 sample info'!C3+'a) DG1136 sample info'!C5)</f>
        <v>0.30084771513907216</v>
      </c>
      <c r="G4" s="3">
        <f>D4*'a) DG1136 sample info'!G2</f>
        <v>0.2158147821927871</v>
      </c>
      <c r="H4" s="3">
        <f>E4*'a) DG1136 sample info'!G3</f>
        <v>0.15495959420645108</v>
      </c>
      <c r="I4" s="3">
        <f>F4*'a) DG1136 sample info'!G5</f>
        <v>0.21000569458582632</v>
      </c>
      <c r="J4" s="3">
        <f>D4*'a) DG1136 sample info'!H2</f>
        <v>0.1298087784834342</v>
      </c>
      <c r="K4" s="3">
        <f>E4*'a) DG1136 sample info'!H3</f>
        <v>0.1985691299782556</v>
      </c>
      <c r="L4" s="3">
        <f>F4*'a) DG1136 sample info'!H5</f>
        <v>9.084202055324582E-2</v>
      </c>
      <c r="M4" s="1">
        <f>SUM(G4:L4)</f>
        <v>1</v>
      </c>
      <c r="O4" s="1">
        <f t="shared" ref="O4:O12" si="0">SUM(G4:I4)</f>
        <v>0.58078007098506446</v>
      </c>
      <c r="P4" s="1">
        <f t="shared" ref="P4:P12" si="1">SUM(J4:L4)</f>
        <v>0.4192199290149356</v>
      </c>
      <c r="Q4" s="1">
        <f t="shared" ref="Q4:Q12" si="2">O4+P4</f>
        <v>1</v>
      </c>
      <c r="R4">
        <f>SUM('a) DG1136 sample info'!C2+'a) DG1136 sample info'!C3+'a) DG1136 sample info'!C5)</f>
        <v>98.152428999999984</v>
      </c>
      <c r="T4">
        <v>4</v>
      </c>
      <c r="U4" s="10">
        <v>0.42</v>
      </c>
      <c r="V4" s="10">
        <v>1.86</v>
      </c>
      <c r="W4" s="10">
        <v>0.95189999999999997</v>
      </c>
      <c r="X4" s="10">
        <v>0.73209999999999997</v>
      </c>
      <c r="Y4" s="10">
        <v>0.51279999999999992</v>
      </c>
      <c r="Z4" s="10">
        <v>0.18659999999999999</v>
      </c>
    </row>
    <row r="5" spans="1:27" ht="20">
      <c r="A5" s="5" t="s">
        <v>6</v>
      </c>
      <c r="B5" s="5" t="s">
        <v>9</v>
      </c>
      <c r="C5" s="5" t="s">
        <v>12</v>
      </c>
      <c r="D5" s="1">
        <f>'a) DG1136 sample info'!C2/('a) DG1136 sample info'!C2+'a) DG1136 sample info'!C3+'a) DG1136 sample info'!C6)</f>
        <v>0.32649221567200926</v>
      </c>
      <c r="E5" s="1">
        <f>'a) DG1136 sample info'!C3/('a) DG1136 sample info'!C2+'a) DG1136 sample info'!C3+'a) DG1136 sample info'!C6)</f>
        <v>0.33395980365728767</v>
      </c>
      <c r="F5" s="1">
        <f>'a) DG1136 sample info'!C6/('a) DG1136 sample info'!C2+'a) DG1136 sample info'!C3+'a) DG1136 sample info'!C6)</f>
        <v>0.33954798067070308</v>
      </c>
      <c r="G5" s="3">
        <f>D5*'a) DG1136 sample info'!G2</f>
        <v>0.20386875904823951</v>
      </c>
      <c r="H5" s="3">
        <f>E5*'a) DG1136 sample info'!G3</f>
        <v>0.14638209603857147</v>
      </c>
      <c r="I5" s="3">
        <f>F5*'a) DG1136 sample info'!G6</f>
        <v>0.18672592327033638</v>
      </c>
      <c r="J5" s="3">
        <f>D5*'a) DG1136 sample info'!H2</f>
        <v>0.12262345662376974</v>
      </c>
      <c r="K5" s="3">
        <f>E5*'a) DG1136 sample info'!H3</f>
        <v>0.1875777076187162</v>
      </c>
      <c r="L5" s="3">
        <f>F5*'a) DG1136 sample info'!H6</f>
        <v>0.1528220574003667</v>
      </c>
      <c r="M5" s="1">
        <f t="shared" ref="M5:M12" si="3">SUM(G5:L5)</f>
        <v>0.99999999999999989</v>
      </c>
      <c r="O5" s="1">
        <f t="shared" si="0"/>
        <v>0.5369767783571473</v>
      </c>
      <c r="P5" s="1">
        <f t="shared" si="1"/>
        <v>0.46302322164285264</v>
      </c>
      <c r="Q5" s="1">
        <f t="shared" si="2"/>
        <v>1</v>
      </c>
      <c r="R5">
        <f>SUM('a) DG1136 sample info'!C2+'a) DG1136 sample info'!C3+'a) DG1136 sample info'!C6)</f>
        <v>103.903831</v>
      </c>
      <c r="T5">
        <v>5</v>
      </c>
      <c r="U5" s="10">
        <v>0.47</v>
      </c>
      <c r="V5" s="10">
        <v>1.89</v>
      </c>
      <c r="W5" s="10">
        <v>0.92069999999999996</v>
      </c>
      <c r="X5" s="10">
        <v>0.79279999999999995</v>
      </c>
      <c r="Y5" s="10">
        <v>0.62280000000000002</v>
      </c>
      <c r="Z5" s="10">
        <v>0.47250000000000003</v>
      </c>
      <c r="AA5" s="10">
        <v>0.2944</v>
      </c>
    </row>
    <row r="6" spans="1:27" ht="20">
      <c r="A6" s="5" t="s">
        <v>6</v>
      </c>
      <c r="B6" s="5" t="s">
        <v>10</v>
      </c>
      <c r="C6" s="5" t="s">
        <v>11</v>
      </c>
      <c r="D6" s="1">
        <f>'a) DG1136 sample info'!C2/('a) DG1136 sample info'!C2+'a) DG1136 sample info'!C4+'a) DG1136 sample info'!C5)</f>
        <v>0.35590717790724852</v>
      </c>
      <c r="E6" s="1">
        <f>'a) DG1136 sample info'!C4/('a) DG1136 sample info'!C2+'a) DG1136 sample info'!C4+'a) DG1136 sample info'!C5)</f>
        <v>0.33429374165535808</v>
      </c>
      <c r="F6" s="1">
        <f>'a) DG1136 sample info'!C5/('a) DG1136 sample info'!C2+'a) DG1136 sample info'!C4+'a) DG1136 sample info'!C5)</f>
        <v>0.30979908043739329</v>
      </c>
      <c r="G6" s="3">
        <f>D6*'a) DG1136 sample info'!G2</f>
        <v>0.22223609388961096</v>
      </c>
      <c r="H6" s="3">
        <f>E6*'a) DG1136 sample info'!G4</f>
        <v>0.23365461073001251</v>
      </c>
      <c r="I6" s="3">
        <f>F6*'a) DG1136 sample info'!G5</f>
        <v>0.21625416380254087</v>
      </c>
      <c r="J6" s="3">
        <f>D6*'a) DG1136 sample info'!H2</f>
        <v>0.13367108401763755</v>
      </c>
      <c r="K6" s="3">
        <f>E6*'a) DG1136 sample info'!H4</f>
        <v>0.10063913092534556</v>
      </c>
      <c r="L6" s="3">
        <f>F6*'a) DG1136 sample info'!H5</f>
        <v>9.3544916634852426E-2</v>
      </c>
      <c r="M6" s="1">
        <f t="shared" si="3"/>
        <v>0.99999999999999989</v>
      </c>
      <c r="O6" s="1">
        <f t="shared" si="0"/>
        <v>0.67214486842216425</v>
      </c>
      <c r="P6" s="1">
        <f t="shared" si="1"/>
        <v>0.32785513157783552</v>
      </c>
      <c r="Q6" s="1">
        <f t="shared" si="2"/>
        <v>0.99999999999999978</v>
      </c>
      <c r="R6">
        <f>SUM('a) DG1136 sample info'!C2+'a) DG1136 sample info'!C4+'a) DG1136 sample info'!C5)</f>
        <v>95.316403000000008</v>
      </c>
      <c r="T6">
        <v>5</v>
      </c>
      <c r="U6" s="10">
        <v>0.33</v>
      </c>
      <c r="V6" s="10">
        <v>1.86</v>
      </c>
      <c r="W6" s="10">
        <v>0.95760000000000001</v>
      </c>
      <c r="X6" s="10">
        <v>0.76529999999999998</v>
      </c>
      <c r="Y6" s="10">
        <v>0.50570000000000004</v>
      </c>
      <c r="Z6" s="10">
        <v>0.39480000000000004</v>
      </c>
      <c r="AA6" s="10">
        <v>0.14880000000000004</v>
      </c>
    </row>
    <row r="7" spans="1:27" ht="20">
      <c r="A7" s="5" t="s">
        <v>6</v>
      </c>
      <c r="B7" s="5" t="s">
        <v>10</v>
      </c>
      <c r="C7" s="5" t="s">
        <v>12</v>
      </c>
      <c r="D7" s="1">
        <f>'a) DG1136 sample info'!C2/('a) DG1136 sample info'!C2+'a) DG1136 sample info'!C4+'a) DG1136 sample info'!C6)</f>
        <v>0.33565379202605616</v>
      </c>
      <c r="E7" s="1">
        <f>'a) DG1136 sample info'!C4/('a) DG1136 sample info'!C2+'a) DG1136 sample info'!C4+'a) DG1136 sample info'!C6)</f>
        <v>0.31527029799449985</v>
      </c>
      <c r="F7" s="1">
        <f>'a) DG1136 sample info'!C6/('a) DG1136 sample info'!C2+'a) DG1136 sample info'!C4+'a) DG1136 sample info'!C6)</f>
        <v>0.34907590997944399</v>
      </c>
      <c r="G7" s="3">
        <f>D7*'a) DG1136 sample info'!G2</f>
        <v>0.20958944429759802</v>
      </c>
      <c r="H7" s="3">
        <f>E7*'a) DG1136 sample info'!G4</f>
        <v>0.22035817478325564</v>
      </c>
      <c r="I7" s="3">
        <f>F7*'a) DG1136 sample info'!G6</f>
        <v>0.19196556979544574</v>
      </c>
      <c r="J7" s="3">
        <f>D7*'a) DG1136 sample info'!H2</f>
        <v>0.12606434772845815</v>
      </c>
      <c r="K7" s="3">
        <f>E7*'a) DG1136 sample info'!H4</f>
        <v>9.491212321124419E-2</v>
      </c>
      <c r="L7" s="3">
        <f>F7*'a) DG1136 sample info'!H6</f>
        <v>0.15711034018399825</v>
      </c>
      <c r="M7" s="1">
        <f t="shared" si="3"/>
        <v>1</v>
      </c>
      <c r="O7" s="1">
        <f t="shared" si="0"/>
        <v>0.62191318887629943</v>
      </c>
      <c r="P7" s="1">
        <f t="shared" si="1"/>
        <v>0.37808681112370057</v>
      </c>
      <c r="Q7" s="1">
        <f t="shared" si="2"/>
        <v>1</v>
      </c>
      <c r="R7">
        <f>SUM('a) DG1136 sample info'!C2+'a) DG1136 sample info'!C4+'a) DG1136 sample info'!C6)</f>
        <v>101.06780499999999</v>
      </c>
      <c r="T7">
        <v>2</v>
      </c>
      <c r="U7" s="10">
        <v>0.41</v>
      </c>
      <c r="V7" s="10">
        <v>1.87</v>
      </c>
      <c r="W7" s="10">
        <v>0.96409999999999996</v>
      </c>
      <c r="X7" s="10">
        <v>0.49609999999999999</v>
      </c>
    </row>
    <row r="8" spans="1:27" ht="20">
      <c r="A8" s="5" t="s">
        <v>6</v>
      </c>
      <c r="B8" s="5" t="s">
        <v>11</v>
      </c>
      <c r="C8" s="5" t="s">
        <v>12</v>
      </c>
      <c r="D8" s="1">
        <f>'a) DG1136 sample info'!C2/('a) DG1136 sample info'!C2+'a) DG1136 sample info'!C5+'a) DG1136 sample info'!C6)</f>
        <v>0.34359100500701584</v>
      </c>
      <c r="E8" s="1">
        <f>'a) DG1136 sample info'!C5/('a) DG1136 sample info'!C2+'a) DG1136 sample info'!C5+'a) DG1136 sample info'!C6)</f>
        <v>0.29907847889899336</v>
      </c>
      <c r="F8" s="1">
        <f>'a) DG1136 sample info'!C6/('a) DG1136 sample info'!C2+'a) DG1136 sample info'!C5+'a) DG1136 sample info'!C6)</f>
        <v>0.35733051609399091</v>
      </c>
      <c r="G8" s="3">
        <f>D8*'a) DG1136 sample info'!G2</f>
        <v>0.21454561073298833</v>
      </c>
      <c r="H8" s="3">
        <f>E8*'a) DG1136 sample info'!G5</f>
        <v>0.20877068542076618</v>
      </c>
      <c r="I8" s="3">
        <f>F8*'a) DG1136 sample info'!G6</f>
        <v>0.19650498406298794</v>
      </c>
      <c r="J8" s="3">
        <f>D8*'a) DG1136 sample info'!H2</f>
        <v>0.1290453942740275</v>
      </c>
      <c r="K8" s="3">
        <f>E8*'a) DG1136 sample info'!H5</f>
        <v>9.0307793478227191E-2</v>
      </c>
      <c r="L8" s="3">
        <f>F8*'a) DG1136 sample info'!H6</f>
        <v>0.16082553203100297</v>
      </c>
      <c r="M8" s="1">
        <f t="shared" si="3"/>
        <v>1</v>
      </c>
      <c r="O8" s="1">
        <f t="shared" si="0"/>
        <v>0.61982128021674243</v>
      </c>
      <c r="P8" s="1">
        <f t="shared" si="1"/>
        <v>0.38017871978325768</v>
      </c>
      <c r="Q8" s="1">
        <f t="shared" si="2"/>
        <v>1</v>
      </c>
      <c r="R8">
        <f>SUM('a) DG1136 sample info'!C2+'a) DG1136 sample info'!C5+'a) DG1136 sample info'!C6)</f>
        <v>98.73306199999999</v>
      </c>
      <c r="T8">
        <v>4</v>
      </c>
      <c r="U8" s="10">
        <v>0.45</v>
      </c>
      <c r="V8" s="10">
        <v>1.83</v>
      </c>
      <c r="W8" s="10">
        <v>0.97050000000000003</v>
      </c>
      <c r="X8" s="10">
        <v>0.78449999999999998</v>
      </c>
      <c r="Y8" s="10">
        <v>0.45250000000000001</v>
      </c>
      <c r="Z8" s="10">
        <v>0.21909999999999996</v>
      </c>
    </row>
    <row r="9" spans="1:27" ht="20">
      <c r="A9" s="5" t="s">
        <v>9</v>
      </c>
      <c r="B9" s="5" t="s">
        <v>10</v>
      </c>
      <c r="C9" s="5" t="s">
        <v>11</v>
      </c>
      <c r="D9" s="1">
        <f>'a) DG1136 sample info'!C3/('a) DG1136 sample info'!C3+'a) DG1136 sample info'!C4+'a) DG1136 sample info'!C5)</f>
        <v>0.3611079966291581</v>
      </c>
      <c r="E9" s="1">
        <f>'a) DG1136 sample info'!C4/('a) DG1136 sample info'!C3+'a) DG1136 sample info'!C4+'a) DG1136 sample info'!C5)</f>
        <v>0.33159443948867756</v>
      </c>
      <c r="F9" s="1">
        <f>'a) DG1136 sample info'!C5/('a) DG1136 sample info'!C3+'a) DG1136 sample info'!C4+'a) DG1136 sample info'!C5)</f>
        <v>0.30729756388216445</v>
      </c>
      <c r="G9" s="3">
        <f>D9*'a) DG1136 sample info'!G3</f>
        <v>0.15828175985248416</v>
      </c>
      <c r="H9" s="3">
        <f>E9*'a) DG1136 sample info'!G4</f>
        <v>0.23176793348061117</v>
      </c>
      <c r="I9" s="3">
        <f>F9*'a) DG1136 sample info'!G5</f>
        <v>0.2145079889264713</v>
      </c>
      <c r="J9" s="3">
        <f>D9*'a) DG1136 sample info'!H3</f>
        <v>0.20282623677667397</v>
      </c>
      <c r="K9" s="3">
        <f>E9*'a) DG1136 sample info'!H4</f>
        <v>9.982650600806639E-2</v>
      </c>
      <c r="L9" s="3">
        <f>F9*'a) DG1136 sample info'!H5</f>
        <v>9.2789574955693135E-2</v>
      </c>
      <c r="M9" s="1">
        <f t="shared" si="3"/>
        <v>1.0000000000000002</v>
      </c>
      <c r="O9" s="1">
        <f t="shared" si="0"/>
        <v>0.60455768225956663</v>
      </c>
      <c r="P9" s="1">
        <f t="shared" si="1"/>
        <v>0.39544231774043348</v>
      </c>
      <c r="Q9" s="1">
        <f t="shared" si="2"/>
        <v>1</v>
      </c>
      <c r="R9">
        <f>SUM('a) DG1136 sample info'!C3+'a) DG1136 sample info'!C4+'a) DG1136 sample info'!C5)</f>
        <v>96.092313999999988</v>
      </c>
      <c r="T9">
        <v>3</v>
      </c>
      <c r="U9" s="10">
        <v>0.41</v>
      </c>
      <c r="V9" s="10">
        <v>1.88</v>
      </c>
      <c r="W9" s="10">
        <v>0.95130000000000003</v>
      </c>
      <c r="X9" s="10">
        <v>0.70809999999999995</v>
      </c>
      <c r="Y9" s="10">
        <v>0.22740000000000005</v>
      </c>
    </row>
    <row r="10" spans="1:27" ht="20">
      <c r="A10" s="5" t="s">
        <v>9</v>
      </c>
      <c r="B10" s="5" t="s">
        <v>10</v>
      </c>
      <c r="C10" s="5" t="s">
        <v>12</v>
      </c>
      <c r="D10" s="1">
        <f>'a) DG1136 sample info'!C3/('a) DG1136 sample info'!C3+'a) DG1136 sample info'!C4+'a) DG1136 sample info'!C6)</f>
        <v>0.34071520917402504</v>
      </c>
      <c r="E10" s="1">
        <f>'a) DG1136 sample info'!C4/('a) DG1136 sample info'!C3+'a) DG1136 sample info'!C4+'a) DG1136 sample info'!C6)</f>
        <v>0.31286836587934397</v>
      </c>
      <c r="F10" s="1">
        <f>'a) DG1136 sample info'!C6/('a) DG1136 sample info'!C3+'a) DG1136 sample info'!C4+'a) DG1136 sample info'!C6)</f>
        <v>0.34641642494663094</v>
      </c>
      <c r="G10" s="3">
        <f>D10*'a) DG1136 sample info'!G3</f>
        <v>0.1493431422731816</v>
      </c>
      <c r="H10" s="3">
        <f>E10*'a) DG1136 sample info'!G4</f>
        <v>0.21867934433136746</v>
      </c>
      <c r="I10" s="3">
        <f>F10*'a) DG1136 sample info'!G6</f>
        <v>0.19050305248877603</v>
      </c>
      <c r="J10" s="3">
        <f>D10*'a) DG1136 sample info'!H3</f>
        <v>0.19137206690084346</v>
      </c>
      <c r="K10" s="3">
        <f>E10*'a) DG1136 sample info'!H4</f>
        <v>9.4189021547976509E-2</v>
      </c>
      <c r="L10" s="3">
        <f>F10*'a) DG1136 sample info'!H6</f>
        <v>0.15591337245785492</v>
      </c>
      <c r="M10" s="1">
        <f t="shared" si="3"/>
        <v>0.99999999999999978</v>
      </c>
      <c r="O10" s="1">
        <f t="shared" si="0"/>
        <v>0.55852553909332503</v>
      </c>
      <c r="P10" s="1">
        <f t="shared" si="1"/>
        <v>0.44147446090667491</v>
      </c>
      <c r="Q10" s="1">
        <f t="shared" si="2"/>
        <v>1</v>
      </c>
      <c r="R10">
        <f>SUM('a) DG1136 sample info'!C3+'a) DG1136 sample info'!C4+'a) DG1136 sample info'!C6)</f>
        <v>101.843716</v>
      </c>
      <c r="T10">
        <v>3</v>
      </c>
      <c r="U10" s="10">
        <v>0.48</v>
      </c>
      <c r="V10" s="10">
        <v>1.87</v>
      </c>
      <c r="W10" s="10">
        <v>0.95630000000000004</v>
      </c>
      <c r="X10" s="10">
        <v>0.71829999999999994</v>
      </c>
      <c r="Y10" s="10">
        <v>0.28600000000000003</v>
      </c>
    </row>
    <row r="11" spans="1:27" ht="20">
      <c r="A11" s="7" t="s">
        <v>9</v>
      </c>
      <c r="B11" s="7" t="s">
        <v>11</v>
      </c>
      <c r="C11" s="7" t="s">
        <v>12</v>
      </c>
      <c r="D11" s="1">
        <f>'a) DG1136 sample info'!C3/('a) DG1136 sample info'!C3+'a) DG1136 sample info'!C5+'a) DG1136 sample info'!C6)</f>
        <v>0.34870928674944723</v>
      </c>
      <c r="E11" s="1">
        <f>'a) DG1136 sample info'!C5/('a) DG1136 sample info'!C3+'a) DG1136 sample info'!C5+'a) DG1136 sample info'!C6)</f>
        <v>0.29674644516731169</v>
      </c>
      <c r="F11" s="1">
        <f>'a) DG1136 sample info'!C6/('a) DG1136 sample info'!C3+'a) DG1136 sample info'!C5+'a) DG1136 sample info'!C6)</f>
        <v>0.35454426808324108</v>
      </c>
      <c r="G11" s="3">
        <f>D11*'a) DG1136 sample info'!G3</f>
        <v>0.1528471263412346</v>
      </c>
      <c r="H11" s="3">
        <f>E11*'a) DG1136 sample info'!G5</f>
        <v>0.20714281743648386</v>
      </c>
      <c r="I11" s="3">
        <f>F11*'a) DG1136 sample info'!G6</f>
        <v>0.19497275662567634</v>
      </c>
      <c r="J11" s="3">
        <f>D11*'a) DG1136 sample info'!H3</f>
        <v>0.19586216040821267</v>
      </c>
      <c r="K11" s="3">
        <f>E11*'a) DG1136 sample info'!H5</f>
        <v>8.9603627730827848E-2</v>
      </c>
      <c r="L11" s="3">
        <f>F11*'a) DG1136 sample info'!H6</f>
        <v>0.15957151145756474</v>
      </c>
      <c r="M11" s="1">
        <f t="shared" si="3"/>
        <v>1</v>
      </c>
      <c r="O11" s="1">
        <f t="shared" si="0"/>
        <v>0.55496270040339479</v>
      </c>
      <c r="P11" s="1">
        <f t="shared" si="1"/>
        <v>0.44503729959660521</v>
      </c>
      <c r="Q11" s="1">
        <f t="shared" si="2"/>
        <v>1</v>
      </c>
      <c r="R11">
        <f>SUM('a) DG1136 sample info'!C3+'a) DG1136 sample info'!C5+'a) DG1136 sample info'!C6)</f>
        <v>99.508972999999997</v>
      </c>
      <c r="T11">
        <v>2</v>
      </c>
      <c r="U11" s="10">
        <v>0.54</v>
      </c>
      <c r="V11" s="10">
        <v>1.87</v>
      </c>
      <c r="W11" s="10">
        <v>0.96520000000000006</v>
      </c>
      <c r="X11" s="10">
        <v>0.35350000000000004</v>
      </c>
    </row>
    <row r="12" spans="1:27" ht="20">
      <c r="A12" s="7" t="s">
        <v>10</v>
      </c>
      <c r="B12" s="7" t="s">
        <v>11</v>
      </c>
      <c r="C12" s="7" t="s">
        <v>12</v>
      </c>
      <c r="D12" s="1">
        <f>'a) DG1136 sample info'!C4/('a) DG1136 sample info'!C4+'a) DG1136 sample info'!C5+'a) DG1136 sample info'!C6)</f>
        <v>0.32960283087263287</v>
      </c>
      <c r="E12" s="1">
        <f>'a) DG1136 sample info'!C5/('a) DG1136 sample info'!C4+'a) DG1136 sample info'!C5+'a) DG1136 sample info'!C6)</f>
        <v>0.30545188614142488</v>
      </c>
      <c r="F12" s="1">
        <f>'a) DG1136 sample info'!C6/('a) DG1136 sample info'!C4+'a) DG1136 sample info'!C5+'a) DG1136 sample info'!C6)</f>
        <v>0.36494528298594231</v>
      </c>
      <c r="G12" s="3">
        <f>D12*'a) DG1136 sample info'!G4</f>
        <v>0.23037589863842672</v>
      </c>
      <c r="H12" s="3">
        <f>E12*'a) DG1136 sample info'!G5</f>
        <v>0.21321962003942013</v>
      </c>
      <c r="I12" s="3">
        <f>F12*'a) DG1136 sample info'!G6</f>
        <v>0.20069253474604432</v>
      </c>
      <c r="J12" s="3">
        <f>D12*'a) DG1136 sample info'!H4</f>
        <v>9.9226932234206144E-2</v>
      </c>
      <c r="K12" s="3">
        <f>E12*'a) DG1136 sample info'!H5</f>
        <v>9.2232266102004731E-2</v>
      </c>
      <c r="L12" s="3">
        <f>F12*'a) DG1136 sample info'!H6</f>
        <v>0.16425274823989799</v>
      </c>
      <c r="M12" s="1">
        <f t="shared" si="3"/>
        <v>1</v>
      </c>
      <c r="O12" s="1">
        <f t="shared" si="0"/>
        <v>0.64428805342389117</v>
      </c>
      <c r="P12" s="1">
        <f t="shared" si="1"/>
        <v>0.35571194657610888</v>
      </c>
      <c r="Q12" s="1">
        <f t="shared" si="2"/>
        <v>1</v>
      </c>
      <c r="R12">
        <f>SUM('a) DG1136 sample info'!C4+'a) DG1136 sample info'!C5+'a) DG1136 sample info'!C6)</f>
        <v>96.672946999999994</v>
      </c>
      <c r="T12">
        <v>4</v>
      </c>
      <c r="U12" s="10">
        <v>0.42</v>
      </c>
      <c r="V12" s="10">
        <v>1.84</v>
      </c>
      <c r="W12" s="10">
        <v>0.94950000000000001</v>
      </c>
      <c r="X12" s="10">
        <v>0.76400000000000001</v>
      </c>
      <c r="Y12" s="10">
        <v>0.49580000000000002</v>
      </c>
      <c r="Z12" s="10">
        <v>0.22870000000000001</v>
      </c>
    </row>
    <row r="19" spans="1:17" ht="20">
      <c r="A19" s="5"/>
      <c r="B19" s="5"/>
      <c r="C19" s="5"/>
      <c r="D19" s="1"/>
      <c r="E19" s="1"/>
      <c r="F19" s="1"/>
      <c r="G19" s="3"/>
      <c r="H19" s="3"/>
      <c r="I19" s="3"/>
      <c r="J19" s="3"/>
      <c r="K19" s="3"/>
      <c r="L19" s="3"/>
      <c r="M19" s="1"/>
      <c r="O19" s="1"/>
      <c r="P19" s="1"/>
      <c r="Q19" s="1"/>
    </row>
    <row r="20" spans="1:17" ht="20">
      <c r="A20" s="5"/>
      <c r="B20" s="5"/>
      <c r="C20" s="5"/>
      <c r="D20" s="1"/>
      <c r="E20" s="1"/>
      <c r="F20" s="1"/>
      <c r="G20" s="3"/>
      <c r="H20" s="3"/>
      <c r="I20" s="3"/>
      <c r="J20" s="3"/>
      <c r="K20" s="3"/>
      <c r="L20" s="3"/>
      <c r="M20" s="1"/>
      <c r="O20" s="1"/>
      <c r="P20" s="1"/>
      <c r="Q20" s="1"/>
    </row>
    <row r="21" spans="1:17" ht="20">
      <c r="A21" s="5"/>
      <c r="B21" s="5"/>
      <c r="C21" s="5"/>
      <c r="D21" s="1"/>
      <c r="E21" s="1"/>
      <c r="F21" s="1"/>
      <c r="G21" s="3"/>
      <c r="H21" s="3"/>
      <c r="I21" s="3"/>
      <c r="J21" s="3"/>
      <c r="K21" s="3"/>
      <c r="L21" s="3"/>
      <c r="M21" s="1"/>
      <c r="O21" s="1"/>
      <c r="P21" s="1"/>
      <c r="Q21" s="1"/>
    </row>
    <row r="22" spans="1:17" ht="20">
      <c r="A22" s="5"/>
      <c r="B22" s="5"/>
      <c r="C22" s="5"/>
      <c r="D22" s="1"/>
      <c r="E22" s="1"/>
      <c r="F22" s="1"/>
      <c r="G22" s="3"/>
      <c r="H22" s="3"/>
      <c r="I22" s="3"/>
      <c r="J22" s="3"/>
      <c r="K22" s="3"/>
      <c r="L22" s="3"/>
      <c r="M22" s="1"/>
      <c r="O22" s="1"/>
      <c r="P22" s="1"/>
      <c r="Q22" s="1"/>
    </row>
    <row r="23" spans="1:17" ht="20">
      <c r="A23" s="5"/>
      <c r="B23" s="5"/>
      <c r="C23" s="5"/>
      <c r="D23" s="1"/>
      <c r="E23" s="1"/>
      <c r="F23" s="1"/>
      <c r="G23" s="3"/>
      <c r="H23" s="3"/>
      <c r="I23" s="3"/>
      <c r="J23" s="3"/>
      <c r="K23" s="3"/>
      <c r="L23" s="3"/>
      <c r="M23" s="1"/>
      <c r="O23" s="1"/>
      <c r="P23" s="1"/>
      <c r="Q23" s="1"/>
    </row>
    <row r="24" spans="1:17" ht="20">
      <c r="A24" s="5"/>
      <c r="B24" s="5"/>
      <c r="C24" s="5"/>
      <c r="D24" s="1"/>
      <c r="E24" s="1"/>
      <c r="F24" s="1"/>
      <c r="G24" s="3"/>
      <c r="H24" s="3"/>
      <c r="I24" s="3"/>
      <c r="J24" s="3"/>
      <c r="K24" s="3"/>
      <c r="L24" s="3"/>
      <c r="M24" s="1"/>
      <c r="O24" s="1"/>
      <c r="P24" s="1"/>
      <c r="Q24" s="1"/>
    </row>
    <row r="25" spans="1:17" ht="20">
      <c r="A25" s="5"/>
      <c r="B25" s="5"/>
      <c r="C25" s="5"/>
      <c r="D25" s="1"/>
      <c r="E25" s="1"/>
      <c r="F25" s="1"/>
      <c r="G25" s="3"/>
      <c r="H25" s="3"/>
      <c r="I25" s="3"/>
      <c r="J25" s="3"/>
      <c r="K25" s="3"/>
      <c r="L25" s="3"/>
      <c r="M25" s="1"/>
      <c r="O25" s="1"/>
      <c r="P25" s="1"/>
      <c r="Q25" s="1"/>
    </row>
    <row r="26" spans="1:17" ht="20">
      <c r="A26" s="5"/>
      <c r="B26" s="5"/>
      <c r="C26" s="5"/>
      <c r="D26" s="1"/>
      <c r="E26" s="1"/>
      <c r="F26" s="1"/>
      <c r="G26" s="3"/>
      <c r="H26" s="3"/>
      <c r="I26" s="3"/>
      <c r="J26" s="3"/>
      <c r="K26" s="3"/>
      <c r="L26" s="3"/>
      <c r="M26" s="1"/>
      <c r="O26" s="1"/>
      <c r="P26" s="1"/>
      <c r="Q26" s="1"/>
    </row>
    <row r="27" spans="1:17" ht="20">
      <c r="A27" s="5"/>
      <c r="B27" s="5"/>
      <c r="C27" s="5"/>
      <c r="D27" s="1"/>
      <c r="E27" s="1"/>
      <c r="F27" s="1"/>
      <c r="G27" s="3"/>
      <c r="H27" s="3"/>
      <c r="I27" s="3"/>
      <c r="J27" s="3"/>
      <c r="K27" s="3"/>
      <c r="L27" s="3"/>
      <c r="M27" s="1"/>
      <c r="O27" s="1"/>
      <c r="P27" s="1"/>
      <c r="Q27" s="1"/>
    </row>
  </sheetData>
  <mergeCells count="3">
    <mergeCell ref="A1:M1"/>
    <mergeCell ref="O1:Q1"/>
    <mergeCell ref="T1:AA1"/>
  </mergeCells>
  <pageMargins left="0.75" right="0.75" top="1" bottom="1" header="0.5" footer="0.5"/>
  <pageSetup orientation="portrait" horizontalDpi="4294967292" verticalDpi="4294967292"/>
  <ignoredErrors>
    <ignoredError sqref="D5 I5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a) DG1136 sample info</vt:lpstr>
      <vt:lpstr>b) Serial Mixture</vt:lpstr>
      <vt:lpstr>c) Pairwise Merge</vt:lpstr>
      <vt:lpstr>d) Triplet Merge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Ha</dc:creator>
  <cp:lastModifiedBy>Gavin Ha</cp:lastModifiedBy>
  <dcterms:created xsi:type="dcterms:W3CDTF">2013-03-04T22:02:21Z</dcterms:created>
  <dcterms:modified xsi:type="dcterms:W3CDTF">2014-01-24T21:47:30Z</dcterms:modified>
</cp:coreProperties>
</file>