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4080" yWindow="0" windowWidth="24240" windowHeight="13740"/>
  </bookViews>
  <sheets>
    <sheet name="data-table" sheetId="1" r:id="rId1"/>
    <sheet name="DV-IDENTITY-0" sheetId="2" state="veryHidden" r:id="rId2"/>
    <sheet name="legend" sheetId="3" r:id="rId3"/>
  </sheets>
  <definedNames>
    <definedName name="_xlnm._FilterDatabase" localSheetId="0" hidden="1">'data-table'!$A$1:$E$28</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2" l="1"/>
  <c r="B4" i="2"/>
  <c r="C4" i="2"/>
  <c r="D4" i="2"/>
  <c r="E4" i="2"/>
  <c r="F4" i="2"/>
  <c r="G4" i="2"/>
  <c r="H4" i="2"/>
  <c r="I4" i="2"/>
  <c r="J4" i="2"/>
  <c r="K4" i="2"/>
  <c r="L4" i="2"/>
  <c r="M4" i="2"/>
  <c r="N4" i="2"/>
  <c r="O4" i="2"/>
  <c r="P4" i="2"/>
  <c r="Q4" i="2"/>
  <c r="R4" i="2"/>
  <c r="S4" i="2"/>
  <c r="T4" i="2"/>
  <c r="U4" i="2"/>
  <c r="V4" i="2"/>
  <c r="W4" i="2"/>
  <c r="X4" i="2"/>
  <c r="A3" i="2"/>
  <c r="B3"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A2" i="2"/>
  <c r="B2" i="2"/>
  <c r="C2" i="2"/>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A1" i="2"/>
  <c r="B1" i="2"/>
  <c r="C1" i="2"/>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BH1" i="2"/>
  <c r="BI1" i="2"/>
  <c r="BJ1" i="2"/>
  <c r="BK1" i="2"/>
  <c r="BL1" i="2"/>
  <c r="BM1" i="2"/>
  <c r="BN1" i="2"/>
  <c r="BO1" i="2"/>
  <c r="BP1" i="2"/>
  <c r="BQ1" i="2"/>
  <c r="BR1" i="2"/>
  <c r="BS1" i="2"/>
  <c r="BT1" i="2"/>
  <c r="BU1" i="2"/>
  <c r="BV1" i="2"/>
  <c r="BW1" i="2"/>
  <c r="BX1" i="2"/>
  <c r="BY1" i="2"/>
  <c r="BZ1" i="2"/>
  <c r="CA1" i="2"/>
  <c r="CB1" i="2"/>
  <c r="CC1" i="2"/>
  <c r="CD1" i="2"/>
  <c r="CE1" i="2"/>
  <c r="CF1" i="2"/>
  <c r="CG1" i="2"/>
  <c r="CH1" i="2"/>
  <c r="CI1" i="2"/>
  <c r="CJ1" i="2"/>
  <c r="CK1" i="2"/>
  <c r="CL1" i="2"/>
  <c r="CM1" i="2"/>
  <c r="CN1" i="2"/>
  <c r="CO1" i="2"/>
  <c r="CP1" i="2"/>
  <c r="CQ1" i="2"/>
  <c r="CR1" i="2"/>
  <c r="CS1" i="2"/>
  <c r="CT1" i="2"/>
  <c r="CU1" i="2"/>
  <c r="CV1" i="2"/>
  <c r="CW1" i="2"/>
  <c r="CX1" i="2"/>
  <c r="CY1" i="2"/>
  <c r="CZ1" i="2"/>
  <c r="DA1" i="2"/>
  <c r="DB1" i="2"/>
  <c r="DC1" i="2"/>
  <c r="DD1" i="2"/>
  <c r="DE1" i="2"/>
  <c r="DF1" i="2"/>
  <c r="DG1" i="2"/>
  <c r="DH1" i="2"/>
  <c r="DI1" i="2"/>
  <c r="DJ1" i="2"/>
  <c r="DK1" i="2"/>
  <c r="DL1" i="2"/>
  <c r="DM1" i="2"/>
  <c r="DN1" i="2"/>
  <c r="DO1" i="2"/>
  <c r="DP1" i="2"/>
  <c r="DQ1" i="2"/>
  <c r="DR1" i="2"/>
  <c r="DS1" i="2"/>
  <c r="DT1" i="2"/>
  <c r="DU1" i="2"/>
  <c r="DV1" i="2"/>
  <c r="DW1" i="2"/>
  <c r="DX1" i="2"/>
  <c r="DY1" i="2"/>
  <c r="DZ1" i="2"/>
  <c r="EA1" i="2"/>
  <c r="EB1" i="2"/>
  <c r="EC1" i="2"/>
  <c r="ED1" i="2"/>
  <c r="EE1" i="2"/>
  <c r="EF1" i="2"/>
  <c r="EG1" i="2"/>
  <c r="EH1" i="2"/>
  <c r="EI1" i="2"/>
  <c r="EJ1" i="2"/>
  <c r="EK1" i="2"/>
  <c r="EL1" i="2"/>
  <c r="EM1" i="2"/>
  <c r="EN1" i="2"/>
  <c r="EO1" i="2"/>
  <c r="EP1" i="2"/>
  <c r="EQ1" i="2"/>
  <c r="ER1" i="2"/>
  <c r="ES1" i="2"/>
  <c r="ET1" i="2"/>
  <c r="EU1" i="2"/>
  <c r="EV1" i="2"/>
  <c r="EW1" i="2"/>
  <c r="EX1" i="2"/>
  <c r="EY1" i="2"/>
  <c r="EZ1" i="2"/>
  <c r="FA1" i="2"/>
  <c r="FB1" i="2"/>
  <c r="FC1" i="2"/>
  <c r="FD1" i="2"/>
  <c r="FE1" i="2"/>
  <c r="FF1" i="2"/>
  <c r="FG1" i="2"/>
  <c r="FH1" i="2"/>
  <c r="FI1" i="2"/>
  <c r="FJ1" i="2"/>
  <c r="FK1" i="2"/>
  <c r="FL1" i="2"/>
  <c r="FM1" i="2"/>
  <c r="FN1" i="2"/>
  <c r="FO1" i="2"/>
  <c r="FP1" i="2"/>
  <c r="FQ1" i="2"/>
  <c r="FR1" i="2"/>
  <c r="FS1" i="2"/>
  <c r="FT1" i="2"/>
  <c r="FU1" i="2"/>
  <c r="FV1" i="2"/>
  <c r="FW1" i="2"/>
  <c r="FX1" i="2"/>
  <c r="FY1" i="2"/>
  <c r="FZ1" i="2"/>
  <c r="GA1" i="2"/>
  <c r="GB1" i="2"/>
  <c r="GC1" i="2"/>
  <c r="GD1" i="2"/>
  <c r="GE1" i="2"/>
  <c r="GF1" i="2"/>
  <c r="GG1" i="2"/>
  <c r="GH1" i="2"/>
  <c r="GI1" i="2"/>
  <c r="GJ1" i="2"/>
  <c r="GK1" i="2"/>
  <c r="GL1" i="2"/>
  <c r="GM1" i="2"/>
  <c r="GN1" i="2"/>
  <c r="GO1" i="2"/>
  <c r="GP1" i="2"/>
  <c r="GQ1" i="2"/>
  <c r="GR1" i="2"/>
  <c r="GS1" i="2"/>
  <c r="GT1" i="2"/>
  <c r="GU1" i="2"/>
  <c r="GV1" i="2"/>
  <c r="GW1" i="2"/>
  <c r="GX1" i="2"/>
  <c r="GY1" i="2"/>
  <c r="GZ1" i="2"/>
  <c r="HA1" i="2"/>
  <c r="HB1" i="2"/>
  <c r="HC1" i="2"/>
  <c r="HD1" i="2"/>
  <c r="HE1" i="2"/>
  <c r="HF1" i="2"/>
  <c r="HG1" i="2"/>
  <c r="HH1" i="2"/>
  <c r="HI1" i="2"/>
  <c r="HJ1" i="2"/>
  <c r="HK1" i="2"/>
  <c r="HL1" i="2"/>
  <c r="HM1" i="2"/>
  <c r="HN1" i="2"/>
  <c r="HO1" i="2"/>
  <c r="HP1" i="2"/>
  <c r="HQ1" i="2"/>
  <c r="HR1" i="2"/>
  <c r="HS1" i="2"/>
  <c r="HT1" i="2"/>
  <c r="HU1" i="2"/>
  <c r="HV1" i="2"/>
  <c r="HW1" i="2"/>
  <c r="HX1" i="2"/>
  <c r="HY1" i="2"/>
  <c r="HZ1" i="2"/>
  <c r="IA1" i="2"/>
  <c r="IB1" i="2"/>
  <c r="IC1" i="2"/>
  <c r="ID1" i="2"/>
  <c r="IE1" i="2"/>
  <c r="IF1" i="2"/>
  <c r="IG1" i="2"/>
  <c r="IH1" i="2"/>
  <c r="II1" i="2"/>
  <c r="IJ1" i="2"/>
  <c r="IK1" i="2"/>
  <c r="IL1" i="2"/>
  <c r="IM1" i="2"/>
  <c r="IN1" i="2"/>
  <c r="IO1" i="2"/>
  <c r="IP1" i="2"/>
  <c r="IQ1" i="2"/>
  <c r="IR1" i="2"/>
  <c r="IS1" i="2"/>
  <c r="IT1" i="2"/>
  <c r="IU1" i="2"/>
  <c r="IV1" i="2"/>
</calcChain>
</file>

<file path=xl/sharedStrings.xml><?xml version="1.0" encoding="utf-8"?>
<sst xmlns="http://schemas.openxmlformats.org/spreadsheetml/2006/main" count="101" uniqueCount="51">
  <si>
    <t>NA</t>
  </si>
  <si>
    <t>Sample</t>
  </si>
  <si>
    <t>Hour</t>
  </si>
  <si>
    <t>ETS1</t>
  </si>
  <si>
    <t>H3K27ac</t>
  </si>
  <si>
    <t>DHS, Rep 1</t>
  </si>
  <si>
    <t>DHS, Rep 2</t>
  </si>
  <si>
    <t>AAAAAHdzPkg=</t>
  </si>
  <si>
    <t>ETS1_00h</t>
  </si>
  <si>
    <t>ETS1_01h</t>
  </si>
  <si>
    <t>ETS1_04h</t>
  </si>
  <si>
    <t>ETS1_12h</t>
  </si>
  <si>
    <t>H3K27Ac_12h</t>
  </si>
  <si>
    <t>H3K27Ac_01h</t>
  </si>
  <si>
    <t>H3K27Ac_00h</t>
  </si>
  <si>
    <t>Name</t>
  </si>
  <si>
    <t>H3K27Ac_04h</t>
  </si>
  <si>
    <t>DHS_12hour_rep1</t>
  </si>
  <si>
    <t>DHS_12hour_rep2</t>
  </si>
  <si>
    <t>DHS_00hour_rep1</t>
  </si>
  <si>
    <t>DHS_00hour_rep2</t>
  </si>
  <si>
    <t>DHS_01hour_rep1</t>
  </si>
  <si>
    <t>DHS_01hour_rep2</t>
  </si>
  <si>
    <t>DHS_04hour_rep1</t>
  </si>
  <si>
    <t>DHS_04hour_rep2</t>
  </si>
  <si>
    <t>Input</t>
  </si>
  <si>
    <t>Suppl. Table 1. Summary of NGS data.</t>
  </si>
  <si>
    <t>p300_00h_rep2</t>
  </si>
  <si>
    <t>p300, rep2</t>
  </si>
  <si>
    <t>p300_01h_rep2</t>
  </si>
  <si>
    <t>p300_04h_rep2</t>
  </si>
  <si>
    <t>p300_12h_rep2</t>
  </si>
  <si>
    <t>p300_00h_rep1</t>
  </si>
  <si>
    <t>p300_01h_rep1</t>
  </si>
  <si>
    <t>p300_04h_rep1</t>
  </si>
  <si>
    <t>p300_12h_rep1</t>
  </si>
  <si>
    <t>p300, rep1</t>
  </si>
  <si>
    <t>ETS1 Input</t>
  </si>
  <si>
    <t>ETS1_input_hour0</t>
  </si>
  <si>
    <t>Histone Input</t>
  </si>
  <si>
    <t>histone_input_4hour_rep1 AND histone_input_4hour_rep2</t>
  </si>
  <si>
    <t>p300 Input</t>
  </si>
  <si>
    <t>p300_input</t>
  </si>
  <si>
    <t>The table summarizes the NGS data used in this manuscript. The number of aligned reads are indicated. Different input chromatin samples were used based on the batch of chromatin used for ChIP.</t>
  </si>
  <si>
    <t>Aligned Reads</t>
  </si>
  <si>
    <t>H3K27ac C646-treated</t>
  </si>
  <si>
    <t>H3K27Ac_C646_00h</t>
  </si>
  <si>
    <t>C646 Input</t>
  </si>
  <si>
    <t>H3K27Ac_C646_04h</t>
  </si>
  <si>
    <t>H3K27Ac_C646_01h</t>
  </si>
  <si>
    <t>C646_input</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</si>
</sst>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7">
    <xf numFmtId="0" fontId="0" fillId="0" borderId="0" xfId="0"/>
    <xf numFmtId="3" fontId="0" fillId="0" borderId="0" xfId="0" applyNumberFormat="1"/>
    <xf numFmtId="0" fontId="16" fillId="0" borderId="0" xfId="0" applyFont="1"/>
    <xf numFmtId="3" fontId="16" fillId="0" borderId="0" xfId="0"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wrapText="1"/>
    </xf>
  </cellXfs>
  <cellStyles count="6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E32"/>
  <sheetViews>
    <sheetView tabSelected="1" topLeftCell="A6" workbookViewId="0">
      <selection activeCell="D31" sqref="D31"/>
    </sheetView>
  </sheetViews>
  <sheetFormatPr defaultColWidth="8.85546875" defaultRowHeight="15" x14ac:dyDescent="0.25"/>
  <cols>
    <col min="1" max="1" width="19.28515625" customWidth="1"/>
    <col min="2" max="2" width="6.85546875" customWidth="1"/>
    <col min="3" max="3" width="19.140625" customWidth="1"/>
    <col min="4" max="4" width="12.7109375" style="1" customWidth="1"/>
    <col min="5" max="5" width="14.140625" style="1" customWidth="1"/>
  </cols>
  <sheetData>
    <row r="1" spans="1:5" s="2" customFormat="1" x14ac:dyDescent="0.25">
      <c r="A1" s="2" t="s">
        <v>1</v>
      </c>
      <c r="B1" s="2" t="s">
        <v>2</v>
      </c>
      <c r="C1" s="2" t="s">
        <v>15</v>
      </c>
      <c r="D1" s="3" t="s">
        <v>44</v>
      </c>
      <c r="E1" s="3" t="s">
        <v>25</v>
      </c>
    </row>
    <row r="2" spans="1:5" x14ac:dyDescent="0.25">
      <c r="A2" t="s">
        <v>5</v>
      </c>
      <c r="B2" s="4">
        <v>0</v>
      </c>
      <c r="C2" t="s">
        <v>19</v>
      </c>
      <c r="D2" s="1">
        <v>36316278</v>
      </c>
      <c r="E2" s="1" t="s">
        <v>0</v>
      </c>
    </row>
    <row r="3" spans="1:5" x14ac:dyDescent="0.25">
      <c r="A3" t="s">
        <v>6</v>
      </c>
      <c r="B3" s="4">
        <v>0</v>
      </c>
      <c r="C3" t="s">
        <v>20</v>
      </c>
      <c r="D3" s="1">
        <v>45412282</v>
      </c>
      <c r="E3" s="1" t="s">
        <v>0</v>
      </c>
    </row>
    <row r="4" spans="1:5" x14ac:dyDescent="0.25">
      <c r="A4" t="s">
        <v>5</v>
      </c>
      <c r="B4" s="4">
        <v>1</v>
      </c>
      <c r="C4" t="s">
        <v>21</v>
      </c>
      <c r="D4" s="1">
        <v>40713174</v>
      </c>
      <c r="E4" s="1" t="s">
        <v>0</v>
      </c>
    </row>
    <row r="5" spans="1:5" x14ac:dyDescent="0.25">
      <c r="A5" t="s">
        <v>6</v>
      </c>
      <c r="B5" s="4">
        <v>1</v>
      </c>
      <c r="C5" t="s">
        <v>22</v>
      </c>
      <c r="D5" s="1">
        <v>37735921</v>
      </c>
      <c r="E5" s="1" t="s">
        <v>0</v>
      </c>
    </row>
    <row r="6" spans="1:5" x14ac:dyDescent="0.25">
      <c r="A6" t="s">
        <v>5</v>
      </c>
      <c r="B6" s="4">
        <v>4</v>
      </c>
      <c r="C6" t="s">
        <v>23</v>
      </c>
      <c r="D6" s="1">
        <v>35520602</v>
      </c>
      <c r="E6" s="1" t="s">
        <v>0</v>
      </c>
    </row>
    <row r="7" spans="1:5" x14ac:dyDescent="0.25">
      <c r="A7" t="s">
        <v>6</v>
      </c>
      <c r="B7" s="4">
        <v>4</v>
      </c>
      <c r="C7" t="s">
        <v>24</v>
      </c>
      <c r="D7" s="1">
        <v>46822013</v>
      </c>
      <c r="E7" s="1" t="s">
        <v>0</v>
      </c>
    </row>
    <row r="8" spans="1:5" x14ac:dyDescent="0.25">
      <c r="A8" t="s">
        <v>5</v>
      </c>
      <c r="B8" s="4">
        <v>12</v>
      </c>
      <c r="C8" t="s">
        <v>17</v>
      </c>
      <c r="D8" s="1">
        <v>45447349</v>
      </c>
      <c r="E8" s="1" t="s">
        <v>0</v>
      </c>
    </row>
    <row r="9" spans="1:5" x14ac:dyDescent="0.25">
      <c r="A9" t="s">
        <v>6</v>
      </c>
      <c r="B9" s="4">
        <v>12</v>
      </c>
      <c r="C9" t="s">
        <v>18</v>
      </c>
      <c r="D9" s="1">
        <v>31081327</v>
      </c>
      <c r="E9" s="1" t="s">
        <v>0</v>
      </c>
    </row>
    <row r="10" spans="1:5" x14ac:dyDescent="0.25">
      <c r="A10" t="s">
        <v>3</v>
      </c>
      <c r="B10" s="4">
        <v>0</v>
      </c>
      <c r="C10" t="s">
        <v>8</v>
      </c>
      <c r="D10" s="1">
        <v>8556372</v>
      </c>
      <c r="E10" s="1" t="s">
        <v>37</v>
      </c>
    </row>
    <row r="11" spans="1:5" x14ac:dyDescent="0.25">
      <c r="A11" t="s">
        <v>3</v>
      </c>
      <c r="B11" s="4">
        <v>1</v>
      </c>
      <c r="C11" t="s">
        <v>9</v>
      </c>
      <c r="D11" s="1">
        <v>9760754</v>
      </c>
      <c r="E11" s="1" t="s">
        <v>37</v>
      </c>
    </row>
    <row r="12" spans="1:5" x14ac:dyDescent="0.25">
      <c r="A12" t="s">
        <v>3</v>
      </c>
      <c r="B12" s="4">
        <v>4</v>
      </c>
      <c r="C12" t="s">
        <v>10</v>
      </c>
      <c r="D12" s="1">
        <v>7848015</v>
      </c>
      <c r="E12" s="1" t="s">
        <v>37</v>
      </c>
    </row>
    <row r="13" spans="1:5" x14ac:dyDescent="0.25">
      <c r="A13" t="s">
        <v>3</v>
      </c>
      <c r="B13" s="4">
        <v>12</v>
      </c>
      <c r="C13" t="s">
        <v>11</v>
      </c>
      <c r="D13" s="1">
        <v>9998161</v>
      </c>
      <c r="E13" s="1" t="s">
        <v>37</v>
      </c>
    </row>
    <row r="14" spans="1:5" x14ac:dyDescent="0.25">
      <c r="A14" t="s">
        <v>4</v>
      </c>
      <c r="B14" s="4">
        <v>0</v>
      </c>
      <c r="C14" t="s">
        <v>14</v>
      </c>
      <c r="D14" s="1">
        <v>15015163</v>
      </c>
      <c r="E14" s="1" t="s">
        <v>39</v>
      </c>
    </row>
    <row r="15" spans="1:5" x14ac:dyDescent="0.25">
      <c r="A15" t="s">
        <v>4</v>
      </c>
      <c r="B15" s="4">
        <v>1</v>
      </c>
      <c r="C15" t="s">
        <v>13</v>
      </c>
      <c r="D15" s="1">
        <v>21774475</v>
      </c>
      <c r="E15" s="1" t="s">
        <v>39</v>
      </c>
    </row>
    <row r="16" spans="1:5" x14ac:dyDescent="0.25">
      <c r="A16" t="s">
        <v>4</v>
      </c>
      <c r="B16" s="4">
        <v>4</v>
      </c>
      <c r="C16" t="s">
        <v>16</v>
      </c>
      <c r="D16" s="1">
        <v>25607692</v>
      </c>
      <c r="E16" s="1" t="s">
        <v>39</v>
      </c>
    </row>
    <row r="17" spans="1:5" x14ac:dyDescent="0.25">
      <c r="A17" t="s">
        <v>4</v>
      </c>
      <c r="B17" s="4">
        <v>12</v>
      </c>
      <c r="C17" t="s">
        <v>12</v>
      </c>
      <c r="D17" s="1">
        <v>36499727</v>
      </c>
      <c r="E17" s="1" t="s">
        <v>39</v>
      </c>
    </row>
    <row r="18" spans="1:5" x14ac:dyDescent="0.25">
      <c r="A18" t="s">
        <v>37</v>
      </c>
      <c r="B18" s="4"/>
      <c r="C18" t="s">
        <v>38</v>
      </c>
      <c r="D18" s="1">
        <v>27142686</v>
      </c>
      <c r="E18" s="1" t="s">
        <v>0</v>
      </c>
    </row>
    <row r="19" spans="1:5" x14ac:dyDescent="0.25">
      <c r="A19" t="s">
        <v>39</v>
      </c>
      <c r="B19" s="4"/>
      <c r="C19" t="s">
        <v>40</v>
      </c>
      <c r="D19" s="1">
        <v>28751932</v>
      </c>
      <c r="E19" s="1" t="s">
        <v>0</v>
      </c>
    </row>
    <row r="20" spans="1:5" x14ac:dyDescent="0.25">
      <c r="A20" t="s">
        <v>41</v>
      </c>
      <c r="B20" s="4"/>
      <c r="C20" t="s">
        <v>42</v>
      </c>
      <c r="D20" s="1">
        <v>7538893</v>
      </c>
      <c r="E20" s="1" t="s">
        <v>0</v>
      </c>
    </row>
    <row r="21" spans="1:5" x14ac:dyDescent="0.25">
      <c r="A21" t="s">
        <v>36</v>
      </c>
      <c r="B21" s="4">
        <v>0</v>
      </c>
      <c r="C21" t="s">
        <v>32</v>
      </c>
      <c r="D21" s="1">
        <v>5794835</v>
      </c>
      <c r="E21" s="1" t="s">
        <v>41</v>
      </c>
    </row>
    <row r="22" spans="1:5" x14ac:dyDescent="0.25">
      <c r="A22" t="s">
        <v>28</v>
      </c>
      <c r="B22" s="4">
        <v>0</v>
      </c>
      <c r="C22" t="s">
        <v>27</v>
      </c>
      <c r="D22" s="1">
        <v>20973349</v>
      </c>
      <c r="E22" s="1" t="s">
        <v>41</v>
      </c>
    </row>
    <row r="23" spans="1:5" x14ac:dyDescent="0.25">
      <c r="A23" t="s">
        <v>36</v>
      </c>
      <c r="B23" s="4">
        <v>1</v>
      </c>
      <c r="C23" t="s">
        <v>33</v>
      </c>
      <c r="D23" s="1">
        <v>7418396</v>
      </c>
      <c r="E23" s="1" t="s">
        <v>41</v>
      </c>
    </row>
    <row r="24" spans="1:5" x14ac:dyDescent="0.25">
      <c r="A24" t="s">
        <v>28</v>
      </c>
      <c r="B24" s="4">
        <v>1</v>
      </c>
      <c r="C24" t="s">
        <v>29</v>
      </c>
      <c r="D24" s="1">
        <v>18092115</v>
      </c>
      <c r="E24" s="1" t="s">
        <v>41</v>
      </c>
    </row>
    <row r="25" spans="1:5" x14ac:dyDescent="0.25">
      <c r="A25" t="s">
        <v>36</v>
      </c>
      <c r="B25" s="4">
        <v>4</v>
      </c>
      <c r="C25" t="s">
        <v>34</v>
      </c>
      <c r="D25" s="1">
        <v>6543974</v>
      </c>
      <c r="E25" s="1" t="s">
        <v>41</v>
      </c>
    </row>
    <row r="26" spans="1:5" x14ac:dyDescent="0.25">
      <c r="A26" t="s">
        <v>28</v>
      </c>
      <c r="B26" s="4">
        <v>4</v>
      </c>
      <c r="C26" t="s">
        <v>30</v>
      </c>
      <c r="D26" s="1">
        <v>13948102</v>
      </c>
      <c r="E26" s="1" t="s">
        <v>41</v>
      </c>
    </row>
    <row r="27" spans="1:5" x14ac:dyDescent="0.25">
      <c r="A27" t="s">
        <v>36</v>
      </c>
      <c r="B27" s="4">
        <v>12</v>
      </c>
      <c r="C27" t="s">
        <v>35</v>
      </c>
      <c r="D27" s="1">
        <v>8514903</v>
      </c>
      <c r="E27" s="1" t="s">
        <v>41</v>
      </c>
    </row>
    <row r="28" spans="1:5" x14ac:dyDescent="0.25">
      <c r="A28" t="s">
        <v>28</v>
      </c>
      <c r="B28" s="4">
        <v>12</v>
      </c>
      <c r="C28" t="s">
        <v>31</v>
      </c>
      <c r="D28" s="1">
        <v>22027139</v>
      </c>
      <c r="E28" s="1" t="s">
        <v>41</v>
      </c>
    </row>
    <row r="29" spans="1:5" x14ac:dyDescent="0.25">
      <c r="A29" t="s">
        <v>45</v>
      </c>
      <c r="B29" s="4">
        <v>0</v>
      </c>
      <c r="C29" t="s">
        <v>46</v>
      </c>
      <c r="D29" s="1">
        <v>13094746</v>
      </c>
      <c r="E29" s="1" t="s">
        <v>47</v>
      </c>
    </row>
    <row r="30" spans="1:5" x14ac:dyDescent="0.25">
      <c r="A30" t="s">
        <v>45</v>
      </c>
      <c r="B30" s="4">
        <v>1</v>
      </c>
      <c r="C30" t="s">
        <v>49</v>
      </c>
      <c r="D30" s="1">
        <v>19368671</v>
      </c>
      <c r="E30" s="1" t="s">
        <v>47</v>
      </c>
    </row>
    <row r="31" spans="1:5" x14ac:dyDescent="0.25">
      <c r="A31" t="s">
        <v>45</v>
      </c>
      <c r="B31" s="4">
        <v>4</v>
      </c>
      <c r="C31" t="s">
        <v>48</v>
      </c>
      <c r="D31" s="1">
        <v>10738022</v>
      </c>
      <c r="E31" s="1" t="s">
        <v>47</v>
      </c>
    </row>
    <row r="32" spans="1:5" x14ac:dyDescent="0.25">
      <c r="A32" t="s">
        <v>47</v>
      </c>
      <c r="C32" t="s">
        <v>50</v>
      </c>
      <c r="D32" s="1">
        <v>26108937</v>
      </c>
      <c r="E32" s="1" t="s">
        <v>0</v>
      </c>
    </row>
  </sheetData>
  <autoFilter ref="A1:E28">
    <sortState ref="A2:F32">
      <sortCondition ref="C1:C32"/>
    </sortState>
  </autoFilter>
  <pageMargins left="0.7" right="0.7" top="0.75" bottom="0.75" header="0.3" footer="0.3"/>
  <pageSetup orientation="portrait" horizontalDpi="4294967292" verticalDpi="4294967292"/>
  <customProperties>
    <customPr name="DVSECTIONID" r:id="rId1"/>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IV4"/>
  <sheetViews>
    <sheetView workbookViewId="0">
      <selection activeCell="BU2" sqref="BU2"/>
    </sheetView>
  </sheetViews>
  <sheetFormatPr defaultColWidth="8.85546875" defaultRowHeight="15" x14ac:dyDescent="0.25"/>
  <sheetData>
    <row r="1" spans="1:256" x14ac:dyDescent="0.25">
      <c r="A1" t="e">
        <f>IF('data-table'!1:1,"AAAAAB+yUwA=",0)</f>
        <v>#VALUE!</v>
      </c>
      <c r="B1" t="e">
        <f>AND('data-table'!A1,"AAAAAB+yUwE=")</f>
        <v>#VALUE!</v>
      </c>
      <c r="C1" t="e">
        <f>AND('data-table'!B1,"AAAAAB+yUwI=")</f>
        <v>#VALUE!</v>
      </c>
      <c r="D1" t="e">
        <f>AND('data-table'!C1,"AAAAAB+yUwM=")</f>
        <v>#VALUE!</v>
      </c>
      <c r="E1" t="e">
        <f>AND('data-table'!#REF!,"AAAAAB+yUwQ=")</f>
        <v>#REF!</v>
      </c>
      <c r="F1" t="e">
        <f>AND('data-table'!D1,"AAAAAB+yUwU=")</f>
        <v>#VALUE!</v>
      </c>
      <c r="G1" t="e">
        <f>AND('data-table'!E1,"AAAAAB+yUwY=")</f>
        <v>#VALUE!</v>
      </c>
      <c r="H1" t="e">
        <f>IF('data-table'!#REF!,"AAAAAB+yUwc=",0)</f>
        <v>#REF!</v>
      </c>
      <c r="I1" t="e">
        <f>AND('data-table'!#REF!,"AAAAAB+yUwg=")</f>
        <v>#REF!</v>
      </c>
      <c r="J1" t="e">
        <f>AND('data-table'!#REF!,"AAAAAB+yUwk=")</f>
        <v>#REF!</v>
      </c>
      <c r="K1" t="e">
        <f>AND('data-table'!#REF!,"AAAAAB+yUwo=")</f>
        <v>#REF!</v>
      </c>
      <c r="L1" t="e">
        <f>AND('data-table'!#REF!,"AAAAAB+yUws=")</f>
        <v>#REF!</v>
      </c>
      <c r="M1" t="e">
        <f>AND('data-table'!#REF!,"AAAAAB+yUww=")</f>
        <v>#REF!</v>
      </c>
      <c r="N1" t="e">
        <f>AND('data-table'!#REF!,"AAAAAB+yUw0=")</f>
        <v>#REF!</v>
      </c>
      <c r="O1" t="e">
        <f>IF('data-table'!#REF!,"AAAAAB+yUw4=",0)</f>
        <v>#REF!</v>
      </c>
      <c r="P1" t="e">
        <f>AND('data-table'!#REF!,"AAAAAB+yUw8=")</f>
        <v>#REF!</v>
      </c>
      <c r="Q1" t="e">
        <f>AND('data-table'!#REF!,"AAAAAB+yUxA=")</f>
        <v>#REF!</v>
      </c>
      <c r="R1" t="e">
        <f>AND('data-table'!#REF!,"AAAAAB+yUxE=")</f>
        <v>#REF!</v>
      </c>
      <c r="S1" t="e">
        <f>AND('data-table'!#REF!,"AAAAAB+yUxI=")</f>
        <v>#REF!</v>
      </c>
      <c r="T1" t="e">
        <f>AND('data-table'!#REF!,"AAAAAB+yUxM=")</f>
        <v>#REF!</v>
      </c>
      <c r="U1" t="e">
        <f>AND('data-table'!#REF!,"AAAAAB+yUxQ=")</f>
        <v>#REF!</v>
      </c>
      <c r="V1" t="e">
        <f>IF('data-table'!#REF!,"AAAAAB+yUxU=",0)</f>
        <v>#REF!</v>
      </c>
      <c r="W1" t="e">
        <f>AND('data-table'!#REF!,"AAAAAB+yUxY=")</f>
        <v>#REF!</v>
      </c>
      <c r="X1" t="e">
        <f>AND('data-table'!#REF!,"AAAAAB+yUxc=")</f>
        <v>#REF!</v>
      </c>
      <c r="Y1" t="e">
        <f>AND('data-table'!#REF!,"AAAAAB+yUxg=")</f>
        <v>#REF!</v>
      </c>
      <c r="Z1" t="e">
        <f>AND('data-table'!#REF!,"AAAAAB+yUxk=")</f>
        <v>#REF!</v>
      </c>
      <c r="AA1" t="e">
        <f>AND('data-table'!#REF!,"AAAAAB+yUxo=")</f>
        <v>#REF!</v>
      </c>
      <c r="AB1" t="e">
        <f>AND('data-table'!#REF!,"AAAAAB+yUxs=")</f>
        <v>#REF!</v>
      </c>
      <c r="AC1" t="e">
        <f>IF('data-table'!#REF!,"AAAAAB+yUxw=",0)</f>
        <v>#REF!</v>
      </c>
      <c r="AD1" t="e">
        <f>AND('data-table'!#REF!,"AAAAAB+yUx0=")</f>
        <v>#REF!</v>
      </c>
      <c r="AE1" t="e">
        <f>AND('data-table'!#REF!,"AAAAAB+yUx4=")</f>
        <v>#REF!</v>
      </c>
      <c r="AF1" t="e">
        <f>AND('data-table'!#REF!,"AAAAAB+yUx8=")</f>
        <v>#REF!</v>
      </c>
      <c r="AG1" t="e">
        <f>AND('data-table'!#REF!,"AAAAAB+yUyA=")</f>
        <v>#REF!</v>
      </c>
      <c r="AH1" t="e">
        <f>AND('data-table'!#REF!,"AAAAAB+yUyE=")</f>
        <v>#REF!</v>
      </c>
      <c r="AI1" t="e">
        <f>AND('data-table'!#REF!,"AAAAAB+yUyI=")</f>
        <v>#REF!</v>
      </c>
      <c r="AJ1" t="e">
        <f>IF('data-table'!#REF!,"AAAAAB+yUyM=",0)</f>
        <v>#REF!</v>
      </c>
      <c r="AK1" t="e">
        <f>AND('data-table'!#REF!,"AAAAAB+yUyQ=")</f>
        <v>#REF!</v>
      </c>
      <c r="AL1" t="e">
        <f>AND('data-table'!#REF!,"AAAAAB+yUyU=")</f>
        <v>#REF!</v>
      </c>
      <c r="AM1" t="e">
        <f>AND('data-table'!#REF!,"AAAAAB+yUyY=")</f>
        <v>#REF!</v>
      </c>
      <c r="AN1" t="e">
        <f>AND('data-table'!#REF!,"AAAAAB+yUyc=")</f>
        <v>#REF!</v>
      </c>
      <c r="AO1" t="e">
        <f>AND('data-table'!#REF!,"AAAAAB+yUyg=")</f>
        <v>#REF!</v>
      </c>
      <c r="AP1" t="e">
        <f>AND('data-table'!#REF!,"AAAAAB+yUyk=")</f>
        <v>#REF!</v>
      </c>
      <c r="AQ1">
        <f>IF('data-table'!8:8,"AAAAAB+yUyo=",0)</f>
        <v>0</v>
      </c>
      <c r="AR1" t="e">
        <f>AND('data-table'!A8,"AAAAAB+yUys=")</f>
        <v>#VALUE!</v>
      </c>
      <c r="AS1" t="e">
        <f>AND('data-table'!B8,"AAAAAB+yUyw=")</f>
        <v>#VALUE!</v>
      </c>
      <c r="AT1" t="e">
        <f>AND('data-table'!C8,"AAAAAB+yUy0=")</f>
        <v>#VALUE!</v>
      </c>
      <c r="AU1" t="e">
        <f>AND('data-table'!#REF!,"AAAAAB+yUy4=")</f>
        <v>#REF!</v>
      </c>
      <c r="AV1" t="e">
        <f>AND('data-table'!D8,"AAAAAB+yUy8=")</f>
        <v>#VALUE!</v>
      </c>
      <c r="AW1" t="e">
        <f>AND('data-table'!E8,"AAAAAB+yUzA=")</f>
        <v>#VALUE!</v>
      </c>
      <c r="AX1">
        <f>IF('data-table'!9:9,"AAAAAB+yUzE=",0)</f>
        <v>0</v>
      </c>
      <c r="AY1" t="e">
        <f>AND('data-table'!A9,"AAAAAB+yUzI=")</f>
        <v>#VALUE!</v>
      </c>
      <c r="AZ1" t="e">
        <f>AND('data-table'!B9,"AAAAAB+yUzM=")</f>
        <v>#VALUE!</v>
      </c>
      <c r="BA1" t="e">
        <f>AND('data-table'!C9,"AAAAAB+yUzQ=")</f>
        <v>#VALUE!</v>
      </c>
      <c r="BB1" t="e">
        <f>AND('data-table'!#REF!,"AAAAAB+yUzU=")</f>
        <v>#REF!</v>
      </c>
      <c r="BC1" t="e">
        <f>AND('data-table'!D9,"AAAAAB+yUzY=")</f>
        <v>#VALUE!</v>
      </c>
      <c r="BD1" t="e">
        <f>AND('data-table'!E9,"AAAAAB+yUzc=")</f>
        <v>#VALUE!</v>
      </c>
      <c r="BE1">
        <f>IF('data-table'!10:10,"AAAAAB+yUzg=",0)</f>
        <v>0</v>
      </c>
      <c r="BF1" t="e">
        <f>AND('data-table'!A10,"AAAAAB+yUzk=")</f>
        <v>#VALUE!</v>
      </c>
      <c r="BG1" t="e">
        <f>AND('data-table'!B10,"AAAAAB+yUzo=")</f>
        <v>#VALUE!</v>
      </c>
      <c r="BH1" t="e">
        <f>AND('data-table'!C10,"AAAAAB+yUzs=")</f>
        <v>#VALUE!</v>
      </c>
      <c r="BI1" t="e">
        <f>AND('data-table'!#REF!,"AAAAAB+yUzw=")</f>
        <v>#REF!</v>
      </c>
      <c r="BJ1" t="e">
        <f>AND('data-table'!D10,"AAAAAB+yUz0=")</f>
        <v>#VALUE!</v>
      </c>
      <c r="BK1" t="e">
        <f>AND('data-table'!E10,"AAAAAB+yUz4=")</f>
        <v>#VALUE!</v>
      </c>
      <c r="BL1">
        <f>IF('data-table'!11:11,"AAAAAB+yUz8=",0)</f>
        <v>0</v>
      </c>
      <c r="BM1" t="e">
        <f>AND('data-table'!A11,"AAAAAB+yU0A=")</f>
        <v>#VALUE!</v>
      </c>
      <c r="BN1" t="e">
        <f>AND('data-table'!B11,"AAAAAB+yU0E=")</f>
        <v>#VALUE!</v>
      </c>
      <c r="BO1" t="e">
        <f>AND('data-table'!C11,"AAAAAB+yU0I=")</f>
        <v>#VALUE!</v>
      </c>
      <c r="BP1" t="e">
        <f>AND('data-table'!#REF!,"AAAAAB+yU0M=")</f>
        <v>#REF!</v>
      </c>
      <c r="BQ1" t="e">
        <f>AND('data-table'!D11,"AAAAAB+yU0Q=")</f>
        <v>#VALUE!</v>
      </c>
      <c r="BR1" t="e">
        <f>AND('data-table'!E11,"AAAAAB+yU0U=")</f>
        <v>#VALUE!</v>
      </c>
      <c r="BS1">
        <f>IF('data-table'!12:12,"AAAAAB+yU0Y=",0)</f>
        <v>0</v>
      </c>
      <c r="BT1" t="e">
        <f>AND('data-table'!A12,"AAAAAB+yU0c=")</f>
        <v>#VALUE!</v>
      </c>
      <c r="BU1" t="e">
        <f>AND('data-table'!B12,"AAAAAB+yU0g=")</f>
        <v>#VALUE!</v>
      </c>
      <c r="BV1" t="e">
        <f>AND('data-table'!C12,"AAAAAB+yU0k=")</f>
        <v>#VALUE!</v>
      </c>
      <c r="BW1" t="e">
        <f>AND('data-table'!#REF!,"AAAAAB+yU0o=")</f>
        <v>#REF!</v>
      </c>
      <c r="BX1" t="e">
        <f>AND('data-table'!D12,"AAAAAB+yU0s=")</f>
        <v>#VALUE!</v>
      </c>
      <c r="BY1" t="e">
        <f>AND('data-table'!E12,"AAAAAB+yU0w=")</f>
        <v>#VALUE!</v>
      </c>
      <c r="BZ1">
        <f>IF('data-table'!13:13,"AAAAAB+yU00=",0)</f>
        <v>0</v>
      </c>
      <c r="CA1" t="e">
        <f>AND('data-table'!A13,"AAAAAB+yU04=")</f>
        <v>#VALUE!</v>
      </c>
      <c r="CB1" t="e">
        <f>AND('data-table'!B13,"AAAAAB+yU08=")</f>
        <v>#VALUE!</v>
      </c>
      <c r="CC1" t="e">
        <f>AND('data-table'!C13,"AAAAAB+yU1A=")</f>
        <v>#VALUE!</v>
      </c>
      <c r="CD1" t="e">
        <f>AND('data-table'!#REF!,"AAAAAB+yU1E=")</f>
        <v>#REF!</v>
      </c>
      <c r="CE1" t="e">
        <f>AND('data-table'!D13,"AAAAAB+yU1I=")</f>
        <v>#VALUE!</v>
      </c>
      <c r="CF1" t="e">
        <f>AND('data-table'!E13,"AAAAAB+yU1M=")</f>
        <v>#VALUE!</v>
      </c>
      <c r="CG1">
        <f>IF('data-table'!14:14,"AAAAAB+yU1Q=",0)</f>
        <v>0</v>
      </c>
      <c r="CH1" t="e">
        <f>AND('data-table'!A14,"AAAAAB+yU1U=")</f>
        <v>#VALUE!</v>
      </c>
      <c r="CI1" t="e">
        <f>AND('data-table'!B14,"AAAAAB+yU1Y=")</f>
        <v>#VALUE!</v>
      </c>
      <c r="CJ1" t="e">
        <f>AND('data-table'!C14,"AAAAAB+yU1c=")</f>
        <v>#VALUE!</v>
      </c>
      <c r="CK1" t="e">
        <f>AND('data-table'!#REF!,"AAAAAB+yU1g=")</f>
        <v>#REF!</v>
      </c>
      <c r="CL1" t="e">
        <f>AND('data-table'!D14,"AAAAAB+yU1k=")</f>
        <v>#VALUE!</v>
      </c>
      <c r="CM1" t="e">
        <f>AND('data-table'!E14,"AAAAAB+yU1o=")</f>
        <v>#VALUE!</v>
      </c>
      <c r="CN1">
        <f>IF('data-table'!15:15,"AAAAAB+yU1s=",0)</f>
        <v>0</v>
      </c>
      <c r="CO1" t="e">
        <f>AND('data-table'!A15,"AAAAAB+yU1w=")</f>
        <v>#VALUE!</v>
      </c>
      <c r="CP1" t="e">
        <f>AND('data-table'!B15,"AAAAAB+yU10=")</f>
        <v>#VALUE!</v>
      </c>
      <c r="CQ1" t="e">
        <f>AND('data-table'!C15,"AAAAAB+yU14=")</f>
        <v>#VALUE!</v>
      </c>
      <c r="CR1" t="e">
        <f>AND('data-table'!#REF!,"AAAAAB+yU18=")</f>
        <v>#REF!</v>
      </c>
      <c r="CS1" t="e">
        <f>AND('data-table'!D15,"AAAAAB+yU2A=")</f>
        <v>#VALUE!</v>
      </c>
      <c r="CT1" t="e">
        <f>AND('data-table'!E15,"AAAAAB+yU2E=")</f>
        <v>#VALUE!</v>
      </c>
      <c r="CU1">
        <f>IF('data-table'!16:16,"AAAAAB+yU2I=",0)</f>
        <v>0</v>
      </c>
      <c r="CV1" t="e">
        <f>AND('data-table'!A16,"AAAAAB+yU2M=")</f>
        <v>#VALUE!</v>
      </c>
      <c r="CW1" t="e">
        <f>AND('data-table'!B16,"AAAAAB+yU2Q=")</f>
        <v>#VALUE!</v>
      </c>
      <c r="CX1" t="e">
        <f>AND('data-table'!C16,"AAAAAB+yU2U=")</f>
        <v>#VALUE!</v>
      </c>
      <c r="CY1" t="e">
        <f>AND('data-table'!#REF!,"AAAAAB+yU2Y=")</f>
        <v>#REF!</v>
      </c>
      <c r="CZ1" t="e">
        <f>AND('data-table'!D16,"AAAAAB+yU2c=")</f>
        <v>#VALUE!</v>
      </c>
      <c r="DA1" t="e">
        <f>AND('data-table'!E16,"AAAAAB+yU2g=")</f>
        <v>#VALUE!</v>
      </c>
      <c r="DB1">
        <f>IF('data-table'!17:17,"AAAAAB+yU2k=",0)</f>
        <v>0</v>
      </c>
      <c r="DC1" t="e">
        <f>AND('data-table'!A17,"AAAAAB+yU2o=")</f>
        <v>#VALUE!</v>
      </c>
      <c r="DD1" t="e">
        <f>AND('data-table'!B17,"AAAAAB+yU2s=")</f>
        <v>#VALUE!</v>
      </c>
      <c r="DE1" t="e">
        <f>AND('data-table'!C17,"AAAAAB+yU2w=")</f>
        <v>#VALUE!</v>
      </c>
      <c r="DF1" t="e">
        <f>AND('data-table'!#REF!,"AAAAAB+yU20=")</f>
        <v>#REF!</v>
      </c>
      <c r="DG1" t="e">
        <f>AND('data-table'!D17,"AAAAAB+yU24=")</f>
        <v>#VALUE!</v>
      </c>
      <c r="DH1" t="e">
        <f>AND('data-table'!E17,"AAAAAB+yU28=")</f>
        <v>#VALUE!</v>
      </c>
      <c r="DI1" t="e">
        <f>IF('data-table'!#REF!,"AAAAAB+yU3A=",0)</f>
        <v>#REF!</v>
      </c>
      <c r="DJ1" t="e">
        <f>AND('data-table'!#REF!,"AAAAAB+yU3E=")</f>
        <v>#REF!</v>
      </c>
      <c r="DK1" t="e">
        <f>AND('data-table'!#REF!,"AAAAAB+yU3I=")</f>
        <v>#REF!</v>
      </c>
      <c r="DL1" t="e">
        <f>AND('data-table'!#REF!,"AAAAAB+yU3M=")</f>
        <v>#REF!</v>
      </c>
      <c r="DM1" t="e">
        <f>AND('data-table'!#REF!,"AAAAAB+yU3Q=")</f>
        <v>#REF!</v>
      </c>
      <c r="DN1" t="e">
        <f>AND('data-table'!#REF!,"AAAAAB+yU3U=")</f>
        <v>#REF!</v>
      </c>
      <c r="DO1" t="e">
        <f>AND('data-table'!#REF!,"AAAAAB+yU3Y=")</f>
        <v>#REF!</v>
      </c>
      <c r="DP1" t="e">
        <f>IF('data-table'!#REF!,"AAAAAB+yU3c=",0)</f>
        <v>#REF!</v>
      </c>
      <c r="DQ1" t="e">
        <f>AND('data-table'!#REF!,"AAAAAB+yU3g=")</f>
        <v>#REF!</v>
      </c>
      <c r="DR1" t="e">
        <f>AND('data-table'!#REF!,"AAAAAB+yU3k=")</f>
        <v>#REF!</v>
      </c>
      <c r="DS1" t="e">
        <f>AND('data-table'!#REF!,"AAAAAB+yU3o=")</f>
        <v>#REF!</v>
      </c>
      <c r="DT1" t="e">
        <f>AND('data-table'!#REF!,"AAAAAB+yU3s=")</f>
        <v>#REF!</v>
      </c>
      <c r="DU1" t="e">
        <f>AND('data-table'!#REF!,"AAAAAB+yU3w=")</f>
        <v>#REF!</v>
      </c>
      <c r="DV1" t="e">
        <f>AND('data-table'!#REF!,"AAAAAB+yU30=")</f>
        <v>#REF!</v>
      </c>
      <c r="DW1" t="e">
        <f>IF('data-table'!#REF!,"AAAAAB+yU34=",0)</f>
        <v>#REF!</v>
      </c>
      <c r="DX1" t="e">
        <f>AND('data-table'!#REF!,"AAAAAB+yU38=")</f>
        <v>#REF!</v>
      </c>
      <c r="DY1" t="e">
        <f>AND('data-table'!#REF!,"AAAAAB+yU4A=")</f>
        <v>#REF!</v>
      </c>
      <c r="DZ1" t="e">
        <f>AND('data-table'!#REF!,"AAAAAB+yU4E=")</f>
        <v>#REF!</v>
      </c>
      <c r="EA1" t="e">
        <f>AND('data-table'!#REF!,"AAAAAB+yU4I=")</f>
        <v>#REF!</v>
      </c>
      <c r="EB1" t="e">
        <f>AND('data-table'!#REF!,"AAAAAB+yU4M=")</f>
        <v>#REF!</v>
      </c>
      <c r="EC1" t="e">
        <f>AND('data-table'!#REF!,"AAAAAB+yU4Q=")</f>
        <v>#REF!</v>
      </c>
      <c r="ED1" t="e">
        <f>IF('data-table'!#REF!,"AAAAAB+yU4U=",0)</f>
        <v>#REF!</v>
      </c>
      <c r="EE1" t="e">
        <f>AND('data-table'!#REF!,"AAAAAB+yU4Y=")</f>
        <v>#REF!</v>
      </c>
      <c r="EF1" t="e">
        <f>AND('data-table'!#REF!,"AAAAAB+yU4c=")</f>
        <v>#REF!</v>
      </c>
      <c r="EG1" t="e">
        <f>AND('data-table'!#REF!,"AAAAAB+yU4g=")</f>
        <v>#REF!</v>
      </c>
      <c r="EH1" t="e">
        <f>AND('data-table'!#REF!,"AAAAAB+yU4k=")</f>
        <v>#REF!</v>
      </c>
      <c r="EI1" t="e">
        <f>AND('data-table'!#REF!,"AAAAAB+yU4o=")</f>
        <v>#REF!</v>
      </c>
      <c r="EJ1" t="e">
        <f>AND('data-table'!#REF!,"AAAAAB+yU4s=")</f>
        <v>#REF!</v>
      </c>
      <c r="EK1" t="e">
        <f>IF('data-table'!#REF!,"AAAAAB+yU4w=",0)</f>
        <v>#REF!</v>
      </c>
      <c r="EL1" t="e">
        <f>AND('data-table'!#REF!,"AAAAAB+yU40=")</f>
        <v>#REF!</v>
      </c>
      <c r="EM1" t="e">
        <f>AND('data-table'!#REF!,"AAAAAB+yU44=")</f>
        <v>#REF!</v>
      </c>
      <c r="EN1" t="e">
        <f>AND('data-table'!#REF!,"AAAAAB+yU48=")</f>
        <v>#REF!</v>
      </c>
      <c r="EO1" t="e">
        <f>AND('data-table'!#REF!,"AAAAAB+yU5A=")</f>
        <v>#REF!</v>
      </c>
      <c r="EP1" t="e">
        <f>AND('data-table'!#REF!,"AAAAAB+yU5E=")</f>
        <v>#REF!</v>
      </c>
      <c r="EQ1" t="e">
        <f>AND('data-table'!#REF!,"AAAAAB+yU5I=")</f>
        <v>#REF!</v>
      </c>
      <c r="ER1" t="e">
        <f>IF('data-table'!#REF!,"AAAAAB+yU5M=",0)</f>
        <v>#REF!</v>
      </c>
      <c r="ES1" t="e">
        <f>AND('data-table'!#REF!,"AAAAAB+yU5Q=")</f>
        <v>#REF!</v>
      </c>
      <c r="ET1" t="e">
        <f>AND('data-table'!#REF!,"AAAAAB+yU5U=")</f>
        <v>#REF!</v>
      </c>
      <c r="EU1" t="e">
        <f>AND('data-table'!#REF!,"AAAAAB+yU5Y=")</f>
        <v>#REF!</v>
      </c>
      <c r="EV1" t="e">
        <f>AND('data-table'!#REF!,"AAAAAB+yU5c=")</f>
        <v>#REF!</v>
      </c>
      <c r="EW1" t="e">
        <f>AND('data-table'!#REF!,"AAAAAB+yU5g=")</f>
        <v>#REF!</v>
      </c>
      <c r="EX1" t="e">
        <f>AND('data-table'!#REF!,"AAAAAB+yU5k=")</f>
        <v>#REF!</v>
      </c>
      <c r="EY1" t="e">
        <f>IF('data-table'!#REF!,"AAAAAB+yU5o=",0)</f>
        <v>#REF!</v>
      </c>
      <c r="EZ1" t="e">
        <f>AND('data-table'!#REF!,"AAAAAB+yU5s=")</f>
        <v>#REF!</v>
      </c>
      <c r="FA1" t="e">
        <f>AND('data-table'!#REF!,"AAAAAB+yU5w=")</f>
        <v>#REF!</v>
      </c>
      <c r="FB1" t="e">
        <f>AND('data-table'!#REF!,"AAAAAB+yU50=")</f>
        <v>#REF!</v>
      </c>
      <c r="FC1" t="e">
        <f>AND('data-table'!#REF!,"AAAAAB+yU54=")</f>
        <v>#REF!</v>
      </c>
      <c r="FD1" t="e">
        <f>AND('data-table'!#REF!,"AAAAAB+yU58=")</f>
        <v>#REF!</v>
      </c>
      <c r="FE1" t="e">
        <f>AND('data-table'!#REF!,"AAAAAB+yU6A=")</f>
        <v>#REF!</v>
      </c>
      <c r="FF1" t="e">
        <f>IF('data-table'!#REF!,"AAAAAB+yU6E=",0)</f>
        <v>#REF!</v>
      </c>
      <c r="FG1" t="e">
        <f>AND('data-table'!#REF!,"AAAAAB+yU6I=")</f>
        <v>#REF!</v>
      </c>
      <c r="FH1" t="e">
        <f>AND('data-table'!#REF!,"AAAAAB+yU6M=")</f>
        <v>#REF!</v>
      </c>
      <c r="FI1" t="e">
        <f>AND('data-table'!#REF!,"AAAAAB+yU6Q=")</f>
        <v>#REF!</v>
      </c>
      <c r="FJ1" t="e">
        <f>AND('data-table'!#REF!,"AAAAAB+yU6U=")</f>
        <v>#REF!</v>
      </c>
      <c r="FK1" t="e">
        <f>AND('data-table'!#REF!,"AAAAAB+yU6Y=")</f>
        <v>#REF!</v>
      </c>
      <c r="FL1" t="e">
        <f>AND('data-table'!#REF!,"AAAAAB+yU6c=")</f>
        <v>#REF!</v>
      </c>
      <c r="FM1" t="e">
        <f>IF('data-table'!#REF!,"AAAAAB+yU6g=",0)</f>
        <v>#REF!</v>
      </c>
      <c r="FN1" t="e">
        <f>AND('data-table'!#REF!,"AAAAAB+yU6k=")</f>
        <v>#REF!</v>
      </c>
      <c r="FO1" t="e">
        <f>AND('data-table'!#REF!,"AAAAAB+yU6o=")</f>
        <v>#REF!</v>
      </c>
      <c r="FP1" t="e">
        <f>AND('data-table'!#REF!,"AAAAAB+yU6s=")</f>
        <v>#REF!</v>
      </c>
      <c r="FQ1" t="e">
        <f>AND('data-table'!#REF!,"AAAAAB+yU6w=")</f>
        <v>#REF!</v>
      </c>
      <c r="FR1" t="e">
        <f>AND('data-table'!#REF!,"AAAAAB+yU60=")</f>
        <v>#REF!</v>
      </c>
      <c r="FS1" t="e">
        <f>AND('data-table'!#REF!,"AAAAAB+yU64=")</f>
        <v>#REF!</v>
      </c>
      <c r="FT1" t="e">
        <f>IF('data-table'!#REF!,"AAAAAB+yU68=",0)</f>
        <v>#REF!</v>
      </c>
      <c r="FU1" t="e">
        <f>AND('data-table'!#REF!,"AAAAAB+yU7A=")</f>
        <v>#REF!</v>
      </c>
      <c r="FV1" t="e">
        <f>AND('data-table'!#REF!,"AAAAAB+yU7E=")</f>
        <v>#REF!</v>
      </c>
      <c r="FW1" t="e">
        <f>AND('data-table'!#REF!,"AAAAAB+yU7I=")</f>
        <v>#REF!</v>
      </c>
      <c r="FX1" t="e">
        <f>AND('data-table'!#REF!,"AAAAAB+yU7M=")</f>
        <v>#REF!</v>
      </c>
      <c r="FY1" t="e">
        <f>AND('data-table'!#REF!,"AAAAAB+yU7Q=")</f>
        <v>#REF!</v>
      </c>
      <c r="FZ1" t="e">
        <f>AND('data-table'!#REF!,"AAAAAB+yU7U=")</f>
        <v>#REF!</v>
      </c>
      <c r="GA1" t="e">
        <f>IF('data-table'!#REF!,"AAAAAB+yU7Y=",0)</f>
        <v>#REF!</v>
      </c>
      <c r="GB1" t="e">
        <f>AND('data-table'!#REF!,"AAAAAB+yU7c=")</f>
        <v>#REF!</v>
      </c>
      <c r="GC1" t="e">
        <f>AND('data-table'!#REF!,"AAAAAB+yU7g=")</f>
        <v>#REF!</v>
      </c>
      <c r="GD1" t="e">
        <f>AND('data-table'!#REF!,"AAAAAB+yU7k=")</f>
        <v>#REF!</v>
      </c>
      <c r="GE1" t="e">
        <f>AND('data-table'!#REF!,"AAAAAB+yU7o=")</f>
        <v>#REF!</v>
      </c>
      <c r="GF1" t="e">
        <f>AND('data-table'!#REF!,"AAAAAB+yU7s=")</f>
        <v>#REF!</v>
      </c>
      <c r="GG1" t="e">
        <f>AND('data-table'!#REF!,"AAAAAB+yU7w=")</f>
        <v>#REF!</v>
      </c>
      <c r="GH1" t="e">
        <f>IF('data-table'!#REF!,"AAAAAB+yU70=",0)</f>
        <v>#REF!</v>
      </c>
      <c r="GI1" t="e">
        <f>AND('data-table'!#REF!,"AAAAAB+yU74=")</f>
        <v>#REF!</v>
      </c>
      <c r="GJ1" t="e">
        <f>AND('data-table'!#REF!,"AAAAAB+yU78=")</f>
        <v>#REF!</v>
      </c>
      <c r="GK1" t="e">
        <f>AND('data-table'!#REF!,"AAAAAB+yU8A=")</f>
        <v>#REF!</v>
      </c>
      <c r="GL1" t="e">
        <f>AND('data-table'!#REF!,"AAAAAB+yU8E=")</f>
        <v>#REF!</v>
      </c>
      <c r="GM1" t="e">
        <f>AND('data-table'!#REF!,"AAAAAB+yU8I=")</f>
        <v>#REF!</v>
      </c>
      <c r="GN1" t="e">
        <f>AND('data-table'!#REF!,"AAAAAB+yU8M=")</f>
        <v>#REF!</v>
      </c>
      <c r="GO1">
        <f>IF('data-table'!18:18,"AAAAAB+yU8Q=",0)</f>
        <v>0</v>
      </c>
      <c r="GP1" t="e">
        <f>AND('data-table'!A18,"AAAAAB+yU8U=")</f>
        <v>#VALUE!</v>
      </c>
      <c r="GQ1" t="e">
        <f>AND('data-table'!B18,"AAAAAB+yU8Y=")</f>
        <v>#VALUE!</v>
      </c>
      <c r="GR1" t="e">
        <f>AND('data-table'!C18,"AAAAAB+yU8c=")</f>
        <v>#VALUE!</v>
      </c>
      <c r="GS1" t="e">
        <f>AND('data-table'!#REF!,"AAAAAB+yU8g=")</f>
        <v>#REF!</v>
      </c>
      <c r="GT1" t="e">
        <f>AND('data-table'!D18,"AAAAAB+yU8k=")</f>
        <v>#VALUE!</v>
      </c>
      <c r="GU1" t="e">
        <f>AND('data-table'!E18,"AAAAAB+yU8o=")</f>
        <v>#VALUE!</v>
      </c>
      <c r="GV1">
        <f>IF('data-table'!19:19,"AAAAAB+yU8s=",0)</f>
        <v>0</v>
      </c>
      <c r="GW1" t="e">
        <f>AND('data-table'!A19,"AAAAAB+yU8w=")</f>
        <v>#VALUE!</v>
      </c>
      <c r="GX1" t="e">
        <f>AND('data-table'!B19,"AAAAAB+yU80=")</f>
        <v>#VALUE!</v>
      </c>
      <c r="GY1" t="e">
        <f>AND('data-table'!C19,"AAAAAB+yU84=")</f>
        <v>#VALUE!</v>
      </c>
      <c r="GZ1" t="e">
        <f>AND('data-table'!#REF!,"AAAAAB+yU88=")</f>
        <v>#REF!</v>
      </c>
      <c r="HA1" t="e">
        <f>AND('data-table'!D19,"AAAAAB+yU9A=")</f>
        <v>#VALUE!</v>
      </c>
      <c r="HB1" t="e">
        <f>AND('data-table'!E19,"AAAAAB+yU9E=")</f>
        <v>#VALUE!</v>
      </c>
      <c r="HC1">
        <f>IF('data-table'!20:20,"AAAAAB+yU9I=",0)</f>
        <v>0</v>
      </c>
      <c r="HD1" t="e">
        <f>AND('data-table'!A20,"AAAAAB+yU9M=")</f>
        <v>#VALUE!</v>
      </c>
      <c r="HE1" t="e">
        <f>AND('data-table'!B20,"AAAAAB+yU9Q=")</f>
        <v>#VALUE!</v>
      </c>
      <c r="HF1" t="e">
        <f>AND('data-table'!C20,"AAAAAB+yU9U=")</f>
        <v>#VALUE!</v>
      </c>
      <c r="HG1" t="e">
        <f>AND('data-table'!#REF!,"AAAAAB+yU9Y=")</f>
        <v>#REF!</v>
      </c>
      <c r="HH1" t="e">
        <f>AND('data-table'!D20,"AAAAAB+yU9c=")</f>
        <v>#VALUE!</v>
      </c>
      <c r="HI1" t="e">
        <f>AND('data-table'!E20,"AAAAAB+yU9g=")</f>
        <v>#VALUE!</v>
      </c>
      <c r="HJ1">
        <f>IF('data-table'!2:2,"AAAAAB+yU9k=",0)</f>
        <v>0</v>
      </c>
      <c r="HK1" t="e">
        <f>AND('data-table'!A2,"AAAAAB+yU9o=")</f>
        <v>#VALUE!</v>
      </c>
      <c r="HL1" t="e">
        <f>AND('data-table'!B2,"AAAAAB+yU9s=")</f>
        <v>#VALUE!</v>
      </c>
      <c r="HM1" t="e">
        <f>AND('data-table'!C2,"AAAAAB+yU9w=")</f>
        <v>#VALUE!</v>
      </c>
      <c r="HN1" t="e">
        <f>AND('data-table'!#REF!,"AAAAAB+yU90=")</f>
        <v>#REF!</v>
      </c>
      <c r="HO1" t="e">
        <f>AND('data-table'!D2,"AAAAAB+yU94=")</f>
        <v>#VALUE!</v>
      </c>
      <c r="HP1" t="e">
        <f>AND('data-table'!E2,"AAAAAB+yU98=")</f>
        <v>#VALUE!</v>
      </c>
      <c r="HQ1">
        <f>IF('data-table'!3:3,"AAAAAB+yU+A=",0)</f>
        <v>0</v>
      </c>
      <c r="HR1" t="e">
        <f>AND('data-table'!A3,"AAAAAB+yU+E=")</f>
        <v>#VALUE!</v>
      </c>
      <c r="HS1" t="e">
        <f>AND('data-table'!B3,"AAAAAB+yU+I=")</f>
        <v>#VALUE!</v>
      </c>
      <c r="HT1" t="e">
        <f>AND('data-table'!C3,"AAAAAB+yU+M=")</f>
        <v>#VALUE!</v>
      </c>
      <c r="HU1" t="e">
        <f>AND('data-table'!#REF!,"AAAAAB+yU+Q=")</f>
        <v>#REF!</v>
      </c>
      <c r="HV1" t="e">
        <f>AND('data-table'!D3,"AAAAAB+yU+U=")</f>
        <v>#VALUE!</v>
      </c>
      <c r="HW1" t="e">
        <f>AND('data-table'!E3,"AAAAAB+yU+Y=")</f>
        <v>#VALUE!</v>
      </c>
      <c r="HX1">
        <f>IF('data-table'!4:4,"AAAAAB+yU+c=",0)</f>
        <v>0</v>
      </c>
      <c r="HY1" t="e">
        <f>AND('data-table'!A4,"AAAAAB+yU+g=")</f>
        <v>#VALUE!</v>
      </c>
      <c r="HZ1" t="e">
        <f>AND('data-table'!B4,"AAAAAB+yU+k=")</f>
        <v>#VALUE!</v>
      </c>
      <c r="IA1" t="e">
        <f>AND('data-table'!C4,"AAAAAB+yU+o=")</f>
        <v>#VALUE!</v>
      </c>
      <c r="IB1" t="e">
        <f>AND('data-table'!#REF!,"AAAAAB+yU+s=")</f>
        <v>#REF!</v>
      </c>
      <c r="IC1" t="e">
        <f>AND('data-table'!D4,"AAAAAB+yU+w=")</f>
        <v>#VALUE!</v>
      </c>
      <c r="ID1" t="e">
        <f>AND('data-table'!E4,"AAAAAB+yU+0=")</f>
        <v>#VALUE!</v>
      </c>
      <c r="IE1" t="e">
        <f>IF('data-table'!#REF!,"AAAAAB+yU+4=",0)</f>
        <v>#REF!</v>
      </c>
      <c r="IF1" t="e">
        <f>AND('data-table'!#REF!,"AAAAAB+yU+8=")</f>
        <v>#REF!</v>
      </c>
      <c r="IG1" t="e">
        <f>AND('data-table'!#REF!,"AAAAAB+yU/A=")</f>
        <v>#REF!</v>
      </c>
      <c r="IH1" t="e">
        <f>AND('data-table'!#REF!,"AAAAAB+yU/E=")</f>
        <v>#REF!</v>
      </c>
      <c r="II1" t="e">
        <f>AND('data-table'!#REF!,"AAAAAB+yU/I=")</f>
        <v>#REF!</v>
      </c>
      <c r="IJ1" t="e">
        <f>AND('data-table'!#REF!,"AAAAAB+yU/M=")</f>
        <v>#REF!</v>
      </c>
      <c r="IK1" t="e">
        <f>AND('data-table'!#REF!,"AAAAAB+yU/Q=")</f>
        <v>#REF!</v>
      </c>
      <c r="IL1" t="e">
        <f>IF('data-table'!#REF!,"AAAAAB+yU/U=",0)</f>
        <v>#REF!</v>
      </c>
      <c r="IM1" t="e">
        <f>AND('data-table'!#REF!,"AAAAAB+yU/Y=")</f>
        <v>#REF!</v>
      </c>
      <c r="IN1" t="e">
        <f>AND('data-table'!#REF!,"AAAAAB+yU/c=")</f>
        <v>#REF!</v>
      </c>
      <c r="IO1" t="e">
        <f>AND('data-table'!#REF!,"AAAAAB+yU/g=")</f>
        <v>#REF!</v>
      </c>
      <c r="IP1" t="e">
        <f>AND('data-table'!#REF!,"AAAAAB+yU/k=")</f>
        <v>#REF!</v>
      </c>
      <c r="IQ1" t="e">
        <f>AND('data-table'!#REF!,"AAAAAB+yU/o=")</f>
        <v>#REF!</v>
      </c>
      <c r="IR1" t="e">
        <f>AND('data-table'!#REF!,"AAAAAB+yU/s=")</f>
        <v>#REF!</v>
      </c>
      <c r="IS1" t="e">
        <f>IF('data-table'!#REF!,"AAAAAB+yU/w=",0)</f>
        <v>#REF!</v>
      </c>
      <c r="IT1" t="e">
        <f>AND('data-table'!#REF!,"AAAAAB+yU/0=")</f>
        <v>#REF!</v>
      </c>
      <c r="IU1" t="e">
        <f>AND('data-table'!#REF!,"AAAAAB+yU/4=")</f>
        <v>#REF!</v>
      </c>
      <c r="IV1" t="e">
        <f>AND('data-table'!#REF!,"AAAAAB+yU/8=")</f>
        <v>#REF!</v>
      </c>
    </row>
    <row r="2" spans="1:256" x14ac:dyDescent="0.25">
      <c r="A2" t="e">
        <f>AND('data-table'!#REF!,"AAAAAHdzPgA=")</f>
        <v>#REF!</v>
      </c>
      <c r="B2" t="e">
        <f>AND('data-table'!#REF!,"AAAAAHdzPgE=")</f>
        <v>#REF!</v>
      </c>
      <c r="C2" t="e">
        <f>AND('data-table'!#REF!,"AAAAAHdzPgI=")</f>
        <v>#REF!</v>
      </c>
      <c r="D2" t="e">
        <f>IF('data-table'!#REF!,"AAAAAHdzPgM=",0)</f>
        <v>#REF!</v>
      </c>
      <c r="E2" t="e">
        <f>AND('data-table'!#REF!,"AAAAAHdzPgQ=")</f>
        <v>#REF!</v>
      </c>
      <c r="F2" t="e">
        <f>AND('data-table'!#REF!,"AAAAAHdzPgU=")</f>
        <v>#REF!</v>
      </c>
      <c r="G2" t="e">
        <f>AND('data-table'!#REF!,"AAAAAHdzPgY=")</f>
        <v>#REF!</v>
      </c>
      <c r="H2" t="e">
        <f>AND('data-table'!#REF!,"AAAAAHdzPgc=")</f>
        <v>#REF!</v>
      </c>
      <c r="I2" t="e">
        <f>AND('data-table'!#REF!,"AAAAAHdzPgg=")</f>
        <v>#REF!</v>
      </c>
      <c r="J2" t="e">
        <f>AND('data-table'!#REF!,"AAAAAHdzPgk=")</f>
        <v>#REF!</v>
      </c>
      <c r="K2">
        <f>IF('data-table'!21:21,"AAAAAHdzPgo=",0)</f>
        <v>0</v>
      </c>
      <c r="L2" t="e">
        <f>AND('data-table'!A21,"AAAAAHdzPgs=")</f>
        <v>#VALUE!</v>
      </c>
      <c r="M2" t="e">
        <f>AND('data-table'!B21,"AAAAAHdzPgw=")</f>
        <v>#VALUE!</v>
      </c>
      <c r="N2" t="e">
        <f>AND('data-table'!C21,"AAAAAHdzPg0=")</f>
        <v>#VALUE!</v>
      </c>
      <c r="O2" t="e">
        <f>AND('data-table'!#REF!,"AAAAAHdzPg4=")</f>
        <v>#REF!</v>
      </c>
      <c r="P2" t="e">
        <f>AND('data-table'!D21,"AAAAAHdzPg8=")</f>
        <v>#VALUE!</v>
      </c>
      <c r="Q2" t="e">
        <f>AND('data-table'!E21,"AAAAAHdzPhA=")</f>
        <v>#VALUE!</v>
      </c>
      <c r="R2">
        <f>IF('data-table'!22:22,"AAAAAHdzPhE=",0)</f>
        <v>0</v>
      </c>
      <c r="S2" t="e">
        <f>AND('data-table'!A22,"AAAAAHdzPhI=")</f>
        <v>#VALUE!</v>
      </c>
      <c r="T2" t="e">
        <f>AND('data-table'!B22,"AAAAAHdzPhM=")</f>
        <v>#VALUE!</v>
      </c>
      <c r="U2" t="e">
        <f>AND('data-table'!C22,"AAAAAHdzPhQ=")</f>
        <v>#VALUE!</v>
      </c>
      <c r="V2" t="e">
        <f>AND('data-table'!#REF!,"AAAAAHdzPhU=")</f>
        <v>#REF!</v>
      </c>
      <c r="W2" t="e">
        <f>AND('data-table'!D22,"AAAAAHdzPhY=")</f>
        <v>#VALUE!</v>
      </c>
      <c r="X2" t="e">
        <f>AND('data-table'!E22,"AAAAAHdzPhc=")</f>
        <v>#VALUE!</v>
      </c>
      <c r="Y2">
        <f>IF('data-table'!23:23,"AAAAAHdzPhg=",0)</f>
        <v>0</v>
      </c>
      <c r="Z2" t="e">
        <f>AND('data-table'!A23,"AAAAAHdzPhk=")</f>
        <v>#VALUE!</v>
      </c>
      <c r="AA2" t="e">
        <f>AND('data-table'!B23,"AAAAAHdzPho=")</f>
        <v>#VALUE!</v>
      </c>
      <c r="AB2" t="e">
        <f>AND('data-table'!C23,"AAAAAHdzPhs=")</f>
        <v>#VALUE!</v>
      </c>
      <c r="AC2" t="e">
        <f>AND('data-table'!#REF!,"AAAAAHdzPhw=")</f>
        <v>#REF!</v>
      </c>
      <c r="AD2" t="e">
        <f>AND('data-table'!D23,"AAAAAHdzPh0=")</f>
        <v>#VALUE!</v>
      </c>
      <c r="AE2" t="e">
        <f>AND('data-table'!E23,"AAAAAHdzPh4=")</f>
        <v>#VALUE!</v>
      </c>
      <c r="AF2">
        <f>IF('data-table'!24:24,"AAAAAHdzPh8=",0)</f>
        <v>0</v>
      </c>
      <c r="AG2" t="e">
        <f>AND('data-table'!A24,"AAAAAHdzPiA=")</f>
        <v>#VALUE!</v>
      </c>
      <c r="AH2" t="e">
        <f>AND('data-table'!B24,"AAAAAHdzPiE=")</f>
        <v>#VALUE!</v>
      </c>
      <c r="AI2" t="e">
        <f>AND('data-table'!C24,"AAAAAHdzPiI=")</f>
        <v>#VALUE!</v>
      </c>
      <c r="AJ2" t="e">
        <f>AND('data-table'!#REF!,"AAAAAHdzPiM=")</f>
        <v>#REF!</v>
      </c>
      <c r="AK2" t="e">
        <f>AND('data-table'!D24,"AAAAAHdzPiQ=")</f>
        <v>#VALUE!</v>
      </c>
      <c r="AL2" t="e">
        <f>AND('data-table'!E24,"AAAAAHdzPiU=")</f>
        <v>#VALUE!</v>
      </c>
      <c r="AM2">
        <f>IF('data-table'!25:25,"AAAAAHdzPiY=",0)</f>
        <v>0</v>
      </c>
      <c r="AN2" t="e">
        <f>AND('data-table'!A25,"AAAAAHdzPic=")</f>
        <v>#VALUE!</v>
      </c>
      <c r="AO2" t="e">
        <f>AND('data-table'!B25,"AAAAAHdzPig=")</f>
        <v>#VALUE!</v>
      </c>
      <c r="AP2" t="e">
        <f>AND('data-table'!C25,"AAAAAHdzPik=")</f>
        <v>#VALUE!</v>
      </c>
      <c r="AQ2" t="e">
        <f>AND('data-table'!#REF!,"AAAAAHdzPio=")</f>
        <v>#REF!</v>
      </c>
      <c r="AR2" t="e">
        <f>AND('data-table'!D25,"AAAAAHdzPis=")</f>
        <v>#VALUE!</v>
      </c>
      <c r="AS2" t="e">
        <f>AND('data-table'!E25,"AAAAAHdzPiw=")</f>
        <v>#VALUE!</v>
      </c>
      <c r="AT2">
        <f>IF('data-table'!26:26,"AAAAAHdzPi0=",0)</f>
        <v>0</v>
      </c>
      <c r="AU2" t="e">
        <f>AND('data-table'!A26,"AAAAAHdzPi4=")</f>
        <v>#VALUE!</v>
      </c>
      <c r="AV2" t="e">
        <f>AND('data-table'!B26,"AAAAAHdzPi8=")</f>
        <v>#VALUE!</v>
      </c>
      <c r="AW2" t="e">
        <f>AND('data-table'!C26,"AAAAAHdzPjA=")</f>
        <v>#VALUE!</v>
      </c>
      <c r="AX2" t="e">
        <f>AND('data-table'!#REF!,"AAAAAHdzPjE=")</f>
        <v>#REF!</v>
      </c>
      <c r="AY2" t="e">
        <f>AND('data-table'!D26,"AAAAAHdzPjI=")</f>
        <v>#VALUE!</v>
      </c>
      <c r="AZ2" t="e">
        <f>AND('data-table'!E26,"AAAAAHdzPjM=")</f>
        <v>#VALUE!</v>
      </c>
      <c r="BA2">
        <f>IF('data-table'!27:27,"AAAAAHdzPjQ=",0)</f>
        <v>0</v>
      </c>
      <c r="BB2" t="e">
        <f>AND('data-table'!A27,"AAAAAHdzPjU=")</f>
        <v>#VALUE!</v>
      </c>
      <c r="BC2" t="e">
        <f>AND('data-table'!B27,"AAAAAHdzPjY=")</f>
        <v>#VALUE!</v>
      </c>
      <c r="BD2" t="e">
        <f>AND('data-table'!C27,"AAAAAHdzPjc=")</f>
        <v>#VALUE!</v>
      </c>
      <c r="BE2" t="e">
        <f>AND('data-table'!#REF!,"AAAAAHdzPjg=")</f>
        <v>#REF!</v>
      </c>
      <c r="BF2" t="e">
        <f>AND('data-table'!D27,"AAAAAHdzPjk=")</f>
        <v>#VALUE!</v>
      </c>
      <c r="BG2" t="e">
        <f>AND('data-table'!E27,"AAAAAHdzPjo=")</f>
        <v>#VALUE!</v>
      </c>
      <c r="BH2">
        <f>IF('data-table'!28:28,"AAAAAHdzPjs=",0)</f>
        <v>0</v>
      </c>
      <c r="BI2" t="e">
        <f>AND('data-table'!A28,"AAAAAHdzPjw=")</f>
        <v>#VALUE!</v>
      </c>
      <c r="BJ2" t="e">
        <f>AND('data-table'!B28,"AAAAAHdzPj0=")</f>
        <v>#VALUE!</v>
      </c>
      <c r="BK2" t="e">
        <f>AND('data-table'!C28,"AAAAAHdzPj4=")</f>
        <v>#VALUE!</v>
      </c>
      <c r="BL2" t="e">
        <f>AND('data-table'!#REF!,"AAAAAHdzPj8=")</f>
        <v>#REF!</v>
      </c>
      <c r="BM2" t="e">
        <f>AND('data-table'!D28,"AAAAAHdzPkA=")</f>
        <v>#VALUE!</v>
      </c>
      <c r="BN2" t="e">
        <f>AND('data-table'!E28,"AAAAAHdzPkE=")</f>
        <v>#VALUE!</v>
      </c>
      <c r="BO2" t="e">
        <f>IF('data-table'!A:A,"AAAAAHdzPkI=",0)</f>
        <v>#VALUE!</v>
      </c>
      <c r="BP2">
        <f>IF('data-table'!B:B,"AAAAAHdzPkM=",0)</f>
        <v>0</v>
      </c>
      <c r="BQ2" t="e">
        <f>IF('data-table'!C:C,"AAAAAHdzPkQ=",0)</f>
        <v>#VALUE!</v>
      </c>
      <c r="BR2" t="e">
        <f>IF('data-table'!#REF!,"AAAAAHdzPkU=",0)</f>
        <v>#REF!</v>
      </c>
      <c r="BS2" t="str">
        <f>IF('data-table'!D:D,"AAAAAHdzPkY=",0)</f>
        <v>AAAAAHdzPkY=</v>
      </c>
      <c r="BT2" t="e">
        <f>IF('data-table'!E:E,"AAAAAHdzPkc=",0)</f>
        <v>#VALUE!</v>
      </c>
      <c r="BU2" t="s">
        <v>7</v>
      </c>
    </row>
    <row r="3" spans="1:256" x14ac:dyDescent="0.25">
      <c r="A3" t="e">
        <f>AND('data-table'!#REF!,"AAAAAH1lewA=")</f>
        <v>#REF!</v>
      </c>
      <c r="B3" t="e">
        <f>AND('data-table'!#REF!,"AAAAAH1lewE=")</f>
        <v>#REF!</v>
      </c>
      <c r="C3" t="e">
        <f>AND('data-table'!#REF!,"AAAAAH1lewI=")</f>
        <v>#REF!</v>
      </c>
      <c r="D3" t="e">
        <f>AND('data-table'!#REF!,"AAAAAH1lewM=")</f>
        <v>#REF!</v>
      </c>
      <c r="E3" t="e">
        <f>IF('data-table'!5:5,"AAAAAH1lewQ=",0)</f>
        <v>#VALUE!</v>
      </c>
      <c r="F3" t="e">
        <f>AND('data-table'!A5,"AAAAAH1lewU=")</f>
        <v>#VALUE!</v>
      </c>
      <c r="G3" t="e">
        <f>AND('data-table'!B5,"AAAAAH1lewY=")</f>
        <v>#VALUE!</v>
      </c>
      <c r="H3" t="e">
        <f>AND('data-table'!C5,"AAAAAH1lewc=")</f>
        <v>#VALUE!</v>
      </c>
      <c r="I3" t="e">
        <f>AND('data-table'!D5,"AAAAAH1lewg=")</f>
        <v>#VALUE!</v>
      </c>
      <c r="J3" t="e">
        <f>AND('data-table'!#REF!,"AAAAAH1lewk=")</f>
        <v>#REF!</v>
      </c>
      <c r="K3" t="e">
        <f>AND('data-table'!E5,"AAAAAH1lewo=")</f>
        <v>#VALUE!</v>
      </c>
      <c r="L3">
        <f>IF('data-table'!6:6,"AAAAAH1lews=",0)</f>
        <v>0</v>
      </c>
      <c r="M3" t="e">
        <f>AND('data-table'!A6,"AAAAAH1leww=")</f>
        <v>#VALUE!</v>
      </c>
      <c r="N3" t="e">
        <f>AND('data-table'!B6,"AAAAAH1lew0=")</f>
        <v>#VALUE!</v>
      </c>
      <c r="O3" t="e">
        <f>AND('data-table'!C6,"AAAAAH1lew4=")</f>
        <v>#VALUE!</v>
      </c>
      <c r="P3" t="e">
        <f>AND('data-table'!D6,"AAAAAH1lew8=")</f>
        <v>#VALUE!</v>
      </c>
      <c r="Q3" t="e">
        <f>AND('data-table'!#REF!,"AAAAAH1lexA=")</f>
        <v>#REF!</v>
      </c>
      <c r="R3" t="e">
        <f>AND('data-table'!E6,"AAAAAH1lexE=")</f>
        <v>#VALUE!</v>
      </c>
      <c r="S3">
        <f>IF('data-table'!7:7,"AAAAAH1lexI=",0)</f>
        <v>0</v>
      </c>
      <c r="T3" t="e">
        <f>AND('data-table'!A7,"AAAAAH1lexM=")</f>
        <v>#VALUE!</v>
      </c>
      <c r="U3" t="e">
        <f>AND('data-table'!B7,"AAAAAH1lexQ=")</f>
        <v>#VALUE!</v>
      </c>
      <c r="V3" t="e">
        <f>AND('data-table'!C7,"AAAAAH1lexU=")</f>
        <v>#VALUE!</v>
      </c>
      <c r="W3" t="e">
        <f>AND('data-table'!D7,"AAAAAH1lexY=")</f>
        <v>#VALUE!</v>
      </c>
      <c r="X3" t="e">
        <f>AND('data-table'!#REF!,"AAAAAH1lexc=")</f>
        <v>#REF!</v>
      </c>
      <c r="Y3" t="e">
        <f>AND('data-table'!E7,"AAAAAH1lexg=")</f>
        <v>#VALUE!</v>
      </c>
      <c r="Z3" t="e">
        <f>AND('data-table'!#REF!,"AAAAAH1lexk=")</f>
        <v>#REF!</v>
      </c>
      <c r="AA3" t="e">
        <f>AND('data-table'!#REF!,"AAAAAH1lexo=")</f>
        <v>#REF!</v>
      </c>
      <c r="AB3" t="e">
        <f>AND('data-table'!#REF!,"AAAAAH1lexs=")</f>
        <v>#REF!</v>
      </c>
      <c r="AC3" t="e">
        <f>AND('data-table'!#REF!,"AAAAAH1lexw=")</f>
        <v>#REF!</v>
      </c>
      <c r="AD3" t="e">
        <f>AND('data-table'!#REF!,"AAAAAH1lex0=")</f>
        <v>#REF!</v>
      </c>
      <c r="AE3" t="e">
        <f>AND('data-table'!#REF!,"AAAAAH1lex4=")</f>
        <v>#REF!</v>
      </c>
      <c r="AF3" t="e">
        <f>AND('data-table'!#REF!,"AAAAAH1lex8=")</f>
        <v>#REF!</v>
      </c>
      <c r="AG3" t="e">
        <f>AND('data-table'!#REF!,"AAAAAH1leyA=")</f>
        <v>#REF!</v>
      </c>
      <c r="AH3" t="e">
        <f>AND('data-table'!#REF!,"AAAAAH1leyE=")</f>
        <v>#REF!</v>
      </c>
      <c r="AI3" t="e">
        <f>AND('data-table'!#REF!,"AAAAAH1leyI=")</f>
        <v>#REF!</v>
      </c>
      <c r="AJ3" t="e">
        <f>AND('data-table'!#REF!,"AAAAAH1leyM=")</f>
        <v>#REF!</v>
      </c>
      <c r="AK3" t="e">
        <f>AND('data-table'!#REF!,"AAAAAH1leyQ=")</f>
        <v>#REF!</v>
      </c>
      <c r="AL3" t="e">
        <f>AND('data-table'!#REF!,"AAAAAH1leyU=")</f>
        <v>#REF!</v>
      </c>
      <c r="AM3" t="e">
        <f>AND('data-table'!#REF!,"AAAAAH1leyY=")</f>
        <v>#REF!</v>
      </c>
      <c r="AN3" t="e">
        <f>AND('data-table'!#REF!,"AAAAAH1leyc=")</f>
        <v>#REF!</v>
      </c>
      <c r="AO3" t="e">
        <f>AND('data-table'!#REF!,"AAAAAH1leyg=")</f>
        <v>#REF!</v>
      </c>
      <c r="AP3" t="e">
        <f>AND('data-table'!#REF!,"AAAAAH1leyk=")</f>
        <v>#REF!</v>
      </c>
      <c r="AQ3" t="e">
        <f>AND('data-table'!#REF!,"AAAAAH1leyo=")</f>
        <v>#REF!</v>
      </c>
      <c r="AR3" t="e">
        <f>AND('data-table'!#REF!,"AAAAAH1leys=")</f>
        <v>#REF!</v>
      </c>
      <c r="AS3" t="e">
        <f>AND('data-table'!#REF!,"AAAAAH1leyw=")</f>
        <v>#REF!</v>
      </c>
      <c r="AT3" t="e">
        <f>AND('data-table'!#REF!,"AAAAAH1ley0=")</f>
        <v>#REF!</v>
      </c>
      <c r="AU3" t="e">
        <f>IF('data-table'!#REF!,"AAAAAH1ley4=",0)</f>
        <v>#REF!</v>
      </c>
      <c r="AV3">
        <f>IF(legend!1:1,"AAAAAH1ley8=",0)</f>
        <v>0</v>
      </c>
      <c r="AW3" t="e">
        <f>AND(legend!A1,"AAAAAH1lezA=")</f>
        <v>#VALUE!</v>
      </c>
      <c r="AX3">
        <f>IF(legend!2:2,"AAAAAH1lezE=",0)</f>
        <v>0</v>
      </c>
      <c r="AY3" t="e">
        <f>AND(legend!A2,"AAAAAH1lezI=")</f>
        <v>#VALUE!</v>
      </c>
      <c r="AZ3">
        <f>IF(legend!A:A,"AAAAAH1lezM=",0)</f>
        <v>0</v>
      </c>
      <c r="BA3" t="e">
        <f>IF("N",'data-table'!_xlnm._FilterDatabase,"AAAAAH1lezQ=")</f>
        <v>#VALUE!</v>
      </c>
    </row>
    <row r="4" spans="1:256" x14ac:dyDescent="0.25">
      <c r="A4" t="e">
        <f>IF('data-table'!29:29,"AAAAAGvstgA=",0)</f>
        <v>#VALUE!</v>
      </c>
      <c r="B4" t="e">
        <f>AND('data-table'!A29,"AAAAAGvstgE=")</f>
        <v>#VALUE!</v>
      </c>
      <c r="C4" t="e">
        <f>AND('data-table'!B29,"AAAAAGvstgI=")</f>
        <v>#VALUE!</v>
      </c>
      <c r="D4" t="e">
        <f>AND('data-table'!C29,"AAAAAGvstgM=")</f>
        <v>#VALUE!</v>
      </c>
      <c r="E4" t="e">
        <f>AND('data-table'!D29,"AAAAAGvstgQ=")</f>
        <v>#VALUE!</v>
      </c>
      <c r="F4" t="e">
        <f>AND('data-table'!E29,"AAAAAGvstgU=")</f>
        <v>#VALUE!</v>
      </c>
      <c r="G4">
        <f>IF('data-table'!30:30,"AAAAAGvstgY=",0)</f>
        <v>0</v>
      </c>
      <c r="H4" t="e">
        <f>AND('data-table'!A30,"AAAAAGvstgc=")</f>
        <v>#VALUE!</v>
      </c>
      <c r="I4" t="e">
        <f>AND('data-table'!B30,"AAAAAGvstgg=")</f>
        <v>#VALUE!</v>
      </c>
      <c r="J4" t="e">
        <f>AND('data-table'!C30,"AAAAAGvstgk=")</f>
        <v>#VALUE!</v>
      </c>
      <c r="K4" t="e">
        <f>AND('data-table'!D30,"AAAAAGvstgo=")</f>
        <v>#VALUE!</v>
      </c>
      <c r="L4" t="e">
        <f>AND('data-table'!E30,"AAAAAGvstgs=")</f>
        <v>#VALUE!</v>
      </c>
      <c r="M4">
        <f>IF('data-table'!31:31,"AAAAAGvstgw=",0)</f>
        <v>0</v>
      </c>
      <c r="N4" t="e">
        <f>AND('data-table'!A31,"AAAAAGvstg0=")</f>
        <v>#VALUE!</v>
      </c>
      <c r="O4" t="e">
        <f>AND('data-table'!B31,"AAAAAGvstg4=")</f>
        <v>#VALUE!</v>
      </c>
      <c r="P4" t="e">
        <f>AND('data-table'!C31,"AAAAAGvstg8=")</f>
        <v>#VALUE!</v>
      </c>
      <c r="Q4" t="e">
        <f>AND('data-table'!D31,"AAAAAGvsthA=")</f>
        <v>#VALUE!</v>
      </c>
      <c r="R4" t="e">
        <f>AND('data-table'!E31,"AAAAAGvsthE=")</f>
        <v>#VALUE!</v>
      </c>
      <c r="S4">
        <f>IF('data-table'!32:32,"AAAAAGvsthI=",0)</f>
        <v>0</v>
      </c>
      <c r="T4" t="e">
        <f>AND('data-table'!A32,"AAAAAGvsthM=")</f>
        <v>#VALUE!</v>
      </c>
      <c r="U4" t="e">
        <f>AND('data-table'!B32,"AAAAAGvsthQ=")</f>
        <v>#VALUE!</v>
      </c>
      <c r="V4" t="e">
        <f>AND('data-table'!C32,"AAAAAGvsthU=")</f>
        <v>#VALUE!</v>
      </c>
      <c r="W4" t="e">
        <f>AND('data-table'!D32,"AAAAAGvsthY=")</f>
        <v>#VALUE!</v>
      </c>
      <c r="X4" t="e">
        <f>AND('data-table'!E32,"AAAAAGvsthc=")</f>
        <v>#VALUE!</v>
      </c>
    </row>
  </sheetData>
  <pageMargins left="0.7" right="0.7" top="0.75" bottom="0.75" header="0.3" footer="0.3"/>
  <customProperties>
    <customPr name="DVSECTIONID" r:id="rId1"/>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A2"/>
  <sheetViews>
    <sheetView workbookViewId="0">
      <selection activeCell="A2" sqref="A2"/>
    </sheetView>
  </sheetViews>
  <sheetFormatPr defaultColWidth="11.42578125" defaultRowHeight="15" x14ac:dyDescent="0.25"/>
  <cols>
    <col min="1" max="1" width="86.7109375" style="5" customWidth="1"/>
  </cols>
  <sheetData>
    <row r="1" spans="1:1" x14ac:dyDescent="0.25">
      <c r="A1" s="6" t="s">
        <v>26</v>
      </c>
    </row>
    <row r="2" spans="1:1" ht="45" x14ac:dyDescent="0.25">
      <c r="A2" s="5" t="s">
        <v>43</v>
      </c>
    </row>
  </sheetData>
  <pageMargins left="0.75" right="0.75" top="1" bottom="1" header="0.5" footer="0.5"/>
  <customProperties>
    <customPr name="DVSECTION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data-table</vt:lpstr>
      <vt:lpstr>legend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Day</cp:lastModifiedBy>
  <dcterms:created xsi:type="dcterms:W3CDTF">2012-08-03T14:49:55Z</dcterms:created>
  <dcterms:modified xsi:type="dcterms:W3CDTF">2013-02-10T16:24:44Z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1OYlhQ-W0Np_bKL6UhgGflCVeQ5HjQoURbouk9t0GTy0</vt:lpwstr>
  </property>
  <property fmtid="{D5CDD505-2E9C-101B-9397-08002B2CF9AE}" pid="4" name="Google.Documents.RevisionId">
    <vt:lpwstr>13157935651236173997</vt:lpwstr>
  </property>
  <property fmtid="{D5CDD505-2E9C-101B-9397-08002B2CF9AE}" pid="5" name="Google.Documents.PreviousRevisionId">
    <vt:lpwstr>15233645389658030982</vt:lpwstr>
  </property>
  <property fmtid="{D5CDD505-2E9C-101B-9397-08002B2CF9AE}" pid="6" name="Google.Documents.PluginVersion">
    <vt:lpwstr>2.0.2662.553</vt:lpwstr>
  </property>
  <property fmtid="{D5CDD505-2E9C-101B-9397-08002B2CF9AE}" pid="7" name="Google.Documents.MergeIncapabilityFlags">
    <vt:i4>0</vt:i4>
  </property>
</Properties>
</file>